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6844\2020\"/>
    </mc:Choice>
  </mc:AlternateContent>
  <bookViews>
    <workbookView xWindow="240" yWindow="90" windowWidth="9135" windowHeight="4965" tabRatio="736" firstSheet="2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31" i="4688" l="1"/>
  <c r="M31" i="4688"/>
  <c r="B31" i="4688"/>
  <c r="Y10" i="4686" l="1"/>
  <c r="X10" i="4686"/>
  <c r="W10" i="4686"/>
  <c r="V10" i="4686"/>
  <c r="Y10" i="4684"/>
  <c r="X10" i="4684"/>
  <c r="W10" i="4684"/>
  <c r="V10" i="4684"/>
  <c r="W10" i="4678"/>
  <c r="X10" i="4678"/>
  <c r="Y10" i="4678"/>
  <c r="V10" i="4678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16" i="4689" l="1"/>
  <c r="AF15" i="4688" s="1"/>
  <c r="AH18" i="4688"/>
  <c r="AK19" i="4688" s="1"/>
  <c r="BY18" i="4688" s="1"/>
  <c r="U16" i="4684"/>
  <c r="J20" i="4689"/>
  <c r="G20" i="4688" s="1"/>
  <c r="J24" i="4689"/>
  <c r="Z20" i="4688" s="1"/>
  <c r="J30" i="4689"/>
  <c r="J25" i="4688" s="1"/>
  <c r="J33" i="4689"/>
  <c r="Z25" i="4688" s="1"/>
  <c r="J36" i="4689"/>
  <c r="AO25" i="4688" s="1"/>
  <c r="J32" i="4689"/>
  <c r="U25" i="4688" s="1"/>
  <c r="J28" i="4689"/>
  <c r="D25" i="4688" s="1"/>
  <c r="J26" i="4689"/>
  <c r="AK20" i="4688" s="1"/>
  <c r="V23" i="4686"/>
  <c r="X22" i="4686" s="1"/>
  <c r="V12" i="4686"/>
  <c r="Y11" i="4686" s="1"/>
  <c r="V23" i="4684"/>
  <c r="Y22" i="4684" s="1"/>
  <c r="V12" i="4684"/>
  <c r="W11" i="4684" s="1"/>
  <c r="V23" i="4678"/>
  <c r="V22" i="4678" s="1"/>
  <c r="V12" i="4678"/>
  <c r="J34" i="4689"/>
  <c r="AF25" i="4688" s="1"/>
  <c r="J31" i="4689"/>
  <c r="P25" i="4688" s="1"/>
  <c r="J23" i="4689"/>
  <c r="U20" i="4688" s="1"/>
  <c r="J14" i="4689"/>
  <c r="U15" i="4688" s="1"/>
  <c r="J13" i="4689"/>
  <c r="P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AF31" i="4688" s="1"/>
  <c r="J45" i="4689"/>
  <c r="J41" i="4689"/>
  <c r="P30" i="4688"/>
  <c r="P31" i="4688" s="1"/>
  <c r="J42" i="4689"/>
  <c r="J38" i="4689"/>
  <c r="D30" i="4688"/>
  <c r="D31" i="4688" s="1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3" i="4688" l="1"/>
  <c r="AI34" i="4688" s="1"/>
  <c r="BW22" i="4688" s="1"/>
  <c r="AH19" i="4688"/>
  <c r="BV18" i="4688" s="1"/>
  <c r="AI19" i="4688"/>
  <c r="BW18" i="4688" s="1"/>
  <c r="AJ19" i="4688"/>
  <c r="BX18" i="4688" s="1"/>
  <c r="G14" i="4681"/>
  <c r="V22" i="4686"/>
  <c r="AK34" i="4688"/>
  <c r="BY22" i="4688" s="1"/>
  <c r="AA34" i="4688"/>
  <c r="BP22" i="4688" s="1"/>
  <c r="BU12" i="4688"/>
  <c r="AD16" i="4688"/>
  <c r="AU12" i="4688"/>
  <c r="B16" i="4688"/>
  <c r="BE12" i="4688"/>
  <c r="M16" i="4688"/>
  <c r="BU18" i="4688"/>
  <c r="BE20" i="4688"/>
  <c r="M26" i="4688"/>
  <c r="BU20" i="4688"/>
  <c r="AD26" i="4688"/>
  <c r="AU20" i="4688"/>
  <c r="B26" i="4688"/>
  <c r="BE18" i="4688"/>
  <c r="M21" i="4688"/>
  <c r="AU18" i="4688"/>
  <c r="B21" i="4688"/>
  <c r="Y22" i="4686"/>
  <c r="W22" i="4678"/>
  <c r="X22" i="4684"/>
  <c r="W22" i="4686"/>
  <c r="W11" i="4686"/>
  <c r="V11" i="4686"/>
  <c r="X11" i="4686"/>
  <c r="V11" i="4684"/>
  <c r="Y11" i="4684"/>
  <c r="V22" i="4684"/>
  <c r="W22" i="4684"/>
  <c r="W34" i="4688"/>
  <c r="BL22" i="4688" s="1"/>
  <c r="X11" i="4684"/>
  <c r="Y22" i="4678"/>
  <c r="X22" i="4678"/>
  <c r="W11" i="4678"/>
  <c r="Y11" i="4678"/>
  <c r="V11" i="4678"/>
  <c r="X11" i="4678"/>
  <c r="AO34" i="4688"/>
  <c r="CC22" i="4688" s="1"/>
  <c r="V34" i="4688"/>
  <c r="BK22" i="4688" s="1"/>
  <c r="R34" i="4688"/>
  <c r="BG22" i="4688" s="1"/>
  <c r="S34" i="4688"/>
  <c r="BH22" i="4688" s="1"/>
  <c r="U23" i="4684"/>
  <c r="AL34" i="4688"/>
  <c r="BZ22" i="4688" s="1"/>
  <c r="AJ34" i="4688"/>
  <c r="BX22" i="4688" s="1"/>
  <c r="U23" i="4678"/>
  <c r="Z34" i="4688"/>
  <c r="BO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Z31" i="4688" s="1"/>
  <c r="U30" i="4688"/>
  <c r="U31" i="4688" s="1"/>
  <c r="J30" i="4688"/>
  <c r="J31" i="4688" s="1"/>
  <c r="G30" i="4688"/>
  <c r="G31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H34" i="4688" l="1"/>
  <c r="BV22" i="4688" s="1"/>
  <c r="AD21" i="4688"/>
  <c r="AO21" i="4688" s="1"/>
  <c r="J21" i="4688"/>
  <c r="G21" i="4688"/>
  <c r="D21" i="4688"/>
  <c r="Z21" i="4688"/>
  <c r="U21" i="4688"/>
  <c r="P21" i="4688"/>
  <c r="G26" i="4688"/>
  <c r="D26" i="4688"/>
  <c r="J26" i="4688"/>
  <c r="AK26" i="4688"/>
  <c r="AO26" i="4688"/>
  <c r="AF26" i="4688"/>
  <c r="Z26" i="4688"/>
  <c r="P26" i="4688"/>
  <c r="U26" i="4688"/>
  <c r="AK21" i="4688"/>
  <c r="Z16" i="4688"/>
  <c r="U16" i="4688"/>
  <c r="P16" i="4688"/>
  <c r="J16" i="4688"/>
  <c r="G16" i="4688"/>
  <c r="D16" i="4688"/>
  <c r="AK16" i="4688"/>
  <c r="AO16" i="4688"/>
  <c r="AF16" i="4688"/>
  <c r="N23" i="4681"/>
  <c r="U23" i="4681"/>
  <c r="G23" i="4681"/>
  <c r="AF21" i="4688" l="1"/>
</calcChain>
</file>

<file path=xl/sharedStrings.xml><?xml version="1.0" encoding="utf-8"?>
<sst xmlns="http://schemas.openxmlformats.org/spreadsheetml/2006/main" count="656" uniqueCount="155">
  <si>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</si>
  <si>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</si>
  <si>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</si>
  <si>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</si>
  <si>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</si>
  <si>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</si>
  <si>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</si>
  <si>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</si>
  <si>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</si>
  <si>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</si>
  <si>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</si>
  <si>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</si>
  <si>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</si>
  <si>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</si>
  <si>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</si>
  <si>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</si>
  <si>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</si>
  <si>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</si>
  <si>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</si>
  <si>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</si>
  <si>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</si>
  <si>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</si>
  <si>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</si>
  <si>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</si>
  <si>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</si>
  <si>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</si>
  <si>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</si>
  <si>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</si>
  <si>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</si>
  <si>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</si>
  <si>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</si>
  <si>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</si>
  <si>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</si>
  <si>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</si>
  <si>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</si>
  <si>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</si>
  <si>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</si>
  <si>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</si>
  <si>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</si>
  <si>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</si>
  <si>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</si>
  <si>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</si>
  <si>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</si>
  <si>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</si>
  <si>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</si>
  <si>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</si>
  <si>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</si>
  <si>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</si>
  <si>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</si>
  <si>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</si>
  <si>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</si>
  <si>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</si>
  <si>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</si>
  <si>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</si>
  <si>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</si>
  <si>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</si>
  <si>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</si>
  <si>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</si>
  <si>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</si>
  <si>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</si>
  <si>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</si>
  <si>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</si>
  <si>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</si>
  <si>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</si>
  <si>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</si>
  <si>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</si>
  <si>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</si>
  <si>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</si>
  <si>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</si>
  <si>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</si>
  <si>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</si>
  <si>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</si>
  <si>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</si>
  <si>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</si>
  <si>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</si>
  <si>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</si>
  <si>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</si>
  <si>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</si>
  <si>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</si>
  <si>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</si>
  <si>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</si>
  <si>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</si>
  <si>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</si>
  <si>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</si>
  <si>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</si>
  <si>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</si>
  <si>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</si>
  <si>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</si>
  <si>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</si>
  <si>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</si>
  <si>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</si>
  <si>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</si>
  <si>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</si>
  <si>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</si>
  <si>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</si>
  <si>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</si>
  <si>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</si>
  <si>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</si>
  <si>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</si>
  <si>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</si>
  <si>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</si>
  <si>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</si>
  <si>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</si>
  <si>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</si>
  <si>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</si>
  <si>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</si>
  <si>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</si>
  <si>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</si>
  <si>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</si>
  <si>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</si>
  <si>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</si>
  <si>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</si>
  <si>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</si>
  <si>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</si>
  <si>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</si>
  <si>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</si>
  <si>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</si>
  <si>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</si>
  <si>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</si>
  <si>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</si>
  <si>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</si>
  <si>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</si>
  <si>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</si>
  <si>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</si>
  <si>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</si>
  <si>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</si>
  <si>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</si>
  <si>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</si>
  <si>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</si>
  <si>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</si>
  <si>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</si>
  <si>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</si>
  <si>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</si>
  <si>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</si>
  <si>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</si>
  <si>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</si>
  <si>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</si>
  <si>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</si>
  <si>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</si>
  <si>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</si>
  <si>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</si>
  <si>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</si>
  <si>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</si>
  <si>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18:00 - 18:30</t>
  </si>
  <si>
    <t>09:00 - 09:30</t>
  </si>
  <si>
    <t>12:30 - 13:00</t>
  </si>
  <si>
    <t>18:30 - 19:00</t>
  </si>
  <si>
    <t>CALLE 68 X CARRERA 44</t>
  </si>
  <si>
    <t>13:30 - 15:00</t>
  </si>
  <si>
    <t>09:30 - 10:30</t>
  </si>
  <si>
    <t>JULIO VASQUEZ</t>
  </si>
  <si>
    <t>IVAN FONSECA</t>
  </si>
  <si>
    <t xml:space="preserve">VOL MAX </t>
  </si>
  <si>
    <t>JHONY NAVARRO</t>
  </si>
  <si>
    <t>17:30  - 18:30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</si>
</sst>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9" fontId="18" fillId="0" borderId="0" xfId="0" applyNumberFormat="1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48.5</c:v>
                </c:pt>
                <c:pt idx="1">
                  <c:v>54.5</c:v>
                </c:pt>
                <c:pt idx="2">
                  <c:v>71</c:v>
                </c:pt>
                <c:pt idx="3">
                  <c:v>64.5</c:v>
                </c:pt>
                <c:pt idx="4">
                  <c:v>76</c:v>
                </c:pt>
                <c:pt idx="5">
                  <c:v>74</c:v>
                </c:pt>
                <c:pt idx="6">
                  <c:v>69.5</c:v>
                </c:pt>
                <c:pt idx="7">
                  <c:v>69.5</c:v>
                </c:pt>
                <c:pt idx="8">
                  <c:v>66.5</c:v>
                </c:pt>
                <c:pt idx="9">
                  <c:v>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657304"/>
        <c:axId val="351440672"/>
      </c:barChart>
      <c:catAx>
        <c:axId val="349657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44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657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398.5</c:v>
                </c:pt>
                <c:pt idx="1">
                  <c:v>431.5</c:v>
                </c:pt>
                <c:pt idx="2">
                  <c:v>462.5</c:v>
                </c:pt>
                <c:pt idx="3">
                  <c:v>447</c:v>
                </c:pt>
                <c:pt idx="4">
                  <c:v>470</c:v>
                </c:pt>
                <c:pt idx="5">
                  <c:v>463</c:v>
                </c:pt>
                <c:pt idx="6">
                  <c:v>421</c:v>
                </c:pt>
                <c:pt idx="7">
                  <c:v>456.5</c:v>
                </c:pt>
                <c:pt idx="8">
                  <c:v>512</c:v>
                </c:pt>
                <c:pt idx="9">
                  <c:v>509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41408"/>
        <c:axId val="352037880"/>
      </c:barChart>
      <c:catAx>
        <c:axId val="35204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37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4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518</c:v>
                </c:pt>
                <c:pt idx="1">
                  <c:v>517.5</c:v>
                </c:pt>
                <c:pt idx="2">
                  <c:v>469</c:v>
                </c:pt>
                <c:pt idx="3">
                  <c:v>485</c:v>
                </c:pt>
                <c:pt idx="4">
                  <c:v>477.5</c:v>
                </c:pt>
                <c:pt idx="5">
                  <c:v>557</c:v>
                </c:pt>
                <c:pt idx="6">
                  <c:v>570</c:v>
                </c:pt>
                <c:pt idx="7">
                  <c:v>546</c:v>
                </c:pt>
                <c:pt idx="8">
                  <c:v>554</c:v>
                </c:pt>
                <c:pt idx="9">
                  <c:v>593.5</c:v>
                </c:pt>
                <c:pt idx="10">
                  <c:v>547</c:v>
                </c:pt>
                <c:pt idx="11">
                  <c:v>471.5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39840"/>
        <c:axId val="352038272"/>
      </c:barChart>
      <c:catAx>
        <c:axId val="35203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3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466.5</c:v>
                </c:pt>
                <c:pt idx="1">
                  <c:v>449.5</c:v>
                </c:pt>
                <c:pt idx="2">
                  <c:v>511.5</c:v>
                </c:pt>
                <c:pt idx="3">
                  <c:v>504</c:v>
                </c:pt>
                <c:pt idx="4">
                  <c:v>520</c:v>
                </c:pt>
                <c:pt idx="5">
                  <c:v>494</c:v>
                </c:pt>
                <c:pt idx="6">
                  <c:v>455.5</c:v>
                </c:pt>
                <c:pt idx="7">
                  <c:v>436</c:v>
                </c:pt>
                <c:pt idx="8">
                  <c:v>430</c:v>
                </c:pt>
                <c:pt idx="9">
                  <c:v>391.5</c:v>
                </c:pt>
                <c:pt idx="10">
                  <c:v>393</c:v>
                </c:pt>
                <c:pt idx="11">
                  <c:v>412.5</c:v>
                </c:pt>
                <c:pt idx="12">
                  <c:v>448</c:v>
                </c:pt>
                <c:pt idx="13">
                  <c:v>426</c:v>
                </c:pt>
                <c:pt idx="14">
                  <c:v>454.5</c:v>
                </c:pt>
                <c:pt idx="15">
                  <c:v>451.5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40232"/>
        <c:axId val="352040624"/>
      </c:barChart>
      <c:catAx>
        <c:axId val="35204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4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4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4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238.5</c:v>
                </c:pt>
                <c:pt idx="4">
                  <c:v>266</c:v>
                </c:pt>
                <c:pt idx="5">
                  <c:v>285.5</c:v>
                </c:pt>
                <c:pt idx="6">
                  <c:v>284</c:v>
                </c:pt>
                <c:pt idx="7">
                  <c:v>289</c:v>
                </c:pt>
                <c:pt idx="8">
                  <c:v>279.5</c:v>
                </c:pt>
                <c:pt idx="9">
                  <c:v>284</c:v>
                </c:pt>
                <c:pt idx="13">
                  <c:v>354.5</c:v>
                </c:pt>
                <c:pt idx="14">
                  <c:v>383.5</c:v>
                </c:pt>
                <c:pt idx="15">
                  <c:v>401</c:v>
                </c:pt>
                <c:pt idx="16">
                  <c:v>382</c:v>
                </c:pt>
                <c:pt idx="17">
                  <c:v>357</c:v>
                </c:pt>
                <c:pt idx="18">
                  <c:v>317.5</c:v>
                </c:pt>
                <c:pt idx="19">
                  <c:v>290</c:v>
                </c:pt>
                <c:pt idx="20">
                  <c:v>286</c:v>
                </c:pt>
                <c:pt idx="21">
                  <c:v>284</c:v>
                </c:pt>
                <c:pt idx="22">
                  <c:v>290</c:v>
                </c:pt>
                <c:pt idx="23">
                  <c:v>280</c:v>
                </c:pt>
                <c:pt idx="24">
                  <c:v>269</c:v>
                </c:pt>
                <c:pt idx="25">
                  <c:v>272.5</c:v>
                </c:pt>
                <c:pt idx="29">
                  <c:v>443.5</c:v>
                </c:pt>
                <c:pt idx="30">
                  <c:v>451.5</c:v>
                </c:pt>
                <c:pt idx="31">
                  <c:v>478.5</c:v>
                </c:pt>
                <c:pt idx="32">
                  <c:v>521.5</c:v>
                </c:pt>
                <c:pt idx="33">
                  <c:v>547.5</c:v>
                </c:pt>
                <c:pt idx="34">
                  <c:v>575.5</c:v>
                </c:pt>
                <c:pt idx="35">
                  <c:v>607</c:v>
                </c:pt>
                <c:pt idx="36">
                  <c:v>600</c:v>
                </c:pt>
                <c:pt idx="37">
                  <c:v>574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374</c:v>
                </c:pt>
                <c:pt idx="4">
                  <c:v>372</c:v>
                </c:pt>
                <c:pt idx="5">
                  <c:v>360</c:v>
                </c:pt>
                <c:pt idx="6">
                  <c:v>334.5</c:v>
                </c:pt>
                <c:pt idx="7">
                  <c:v>326.5</c:v>
                </c:pt>
                <c:pt idx="8">
                  <c:v>323</c:v>
                </c:pt>
                <c:pt idx="9">
                  <c:v>320.5</c:v>
                </c:pt>
                <c:pt idx="13">
                  <c:v>246</c:v>
                </c:pt>
                <c:pt idx="14">
                  <c:v>251.5</c:v>
                </c:pt>
                <c:pt idx="15">
                  <c:v>240.5</c:v>
                </c:pt>
                <c:pt idx="16">
                  <c:v>220</c:v>
                </c:pt>
                <c:pt idx="17">
                  <c:v>216</c:v>
                </c:pt>
                <c:pt idx="18">
                  <c:v>220</c:v>
                </c:pt>
                <c:pt idx="19">
                  <c:v>226</c:v>
                </c:pt>
                <c:pt idx="20">
                  <c:v>241</c:v>
                </c:pt>
                <c:pt idx="21">
                  <c:v>258.5</c:v>
                </c:pt>
                <c:pt idx="22">
                  <c:v>263</c:v>
                </c:pt>
                <c:pt idx="23">
                  <c:v>271</c:v>
                </c:pt>
                <c:pt idx="24">
                  <c:v>282</c:v>
                </c:pt>
                <c:pt idx="25">
                  <c:v>278.5</c:v>
                </c:pt>
                <c:pt idx="29">
                  <c:v>256</c:v>
                </c:pt>
                <c:pt idx="30">
                  <c:v>255.5</c:v>
                </c:pt>
                <c:pt idx="31">
                  <c:v>261.5</c:v>
                </c:pt>
                <c:pt idx="32">
                  <c:v>281</c:v>
                </c:pt>
                <c:pt idx="33">
                  <c:v>273</c:v>
                </c:pt>
                <c:pt idx="34">
                  <c:v>269</c:v>
                </c:pt>
                <c:pt idx="35">
                  <c:v>248</c:v>
                </c:pt>
                <c:pt idx="36">
                  <c:v>245.5</c:v>
                </c:pt>
                <c:pt idx="37">
                  <c:v>234.5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1127</c:v>
                </c:pt>
                <c:pt idx="4">
                  <c:v>1173</c:v>
                </c:pt>
                <c:pt idx="5">
                  <c:v>1197</c:v>
                </c:pt>
                <c:pt idx="6">
                  <c:v>1182.5</c:v>
                </c:pt>
                <c:pt idx="7">
                  <c:v>1195</c:v>
                </c:pt>
                <c:pt idx="8">
                  <c:v>1250</c:v>
                </c:pt>
                <c:pt idx="9">
                  <c:v>1294</c:v>
                </c:pt>
                <c:pt idx="13">
                  <c:v>1331</c:v>
                </c:pt>
                <c:pt idx="14">
                  <c:v>1350</c:v>
                </c:pt>
                <c:pt idx="15">
                  <c:v>1388</c:v>
                </c:pt>
                <c:pt idx="16">
                  <c:v>1371.5</c:v>
                </c:pt>
                <c:pt idx="17">
                  <c:v>1332.5</c:v>
                </c:pt>
                <c:pt idx="18">
                  <c:v>1278</c:v>
                </c:pt>
                <c:pt idx="19">
                  <c:v>1197</c:v>
                </c:pt>
                <c:pt idx="20">
                  <c:v>1123.5</c:v>
                </c:pt>
                <c:pt idx="21">
                  <c:v>1084.5</c:v>
                </c:pt>
                <c:pt idx="22">
                  <c:v>1092</c:v>
                </c:pt>
                <c:pt idx="23">
                  <c:v>1128.5</c:v>
                </c:pt>
                <c:pt idx="24">
                  <c:v>1190</c:v>
                </c:pt>
                <c:pt idx="25">
                  <c:v>1229</c:v>
                </c:pt>
                <c:pt idx="29">
                  <c:v>1290</c:v>
                </c:pt>
                <c:pt idx="30">
                  <c:v>1242</c:v>
                </c:pt>
                <c:pt idx="31">
                  <c:v>1248.5</c:v>
                </c:pt>
                <c:pt idx="32">
                  <c:v>1287</c:v>
                </c:pt>
                <c:pt idx="33">
                  <c:v>1330</c:v>
                </c:pt>
                <c:pt idx="34">
                  <c:v>1382.5</c:v>
                </c:pt>
                <c:pt idx="35">
                  <c:v>1408.5</c:v>
                </c:pt>
                <c:pt idx="36">
                  <c:v>1395</c:v>
                </c:pt>
                <c:pt idx="37">
                  <c:v>1357.5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1739.5</c:v>
                </c:pt>
                <c:pt idx="4">
                  <c:v>1811</c:v>
                </c:pt>
                <c:pt idx="5">
                  <c:v>1842.5</c:v>
                </c:pt>
                <c:pt idx="6">
                  <c:v>1801</c:v>
                </c:pt>
                <c:pt idx="7">
                  <c:v>1810.5</c:v>
                </c:pt>
                <c:pt idx="8">
                  <c:v>1852.5</c:v>
                </c:pt>
                <c:pt idx="9">
                  <c:v>1898.5</c:v>
                </c:pt>
                <c:pt idx="13">
                  <c:v>1931.5</c:v>
                </c:pt>
                <c:pt idx="14">
                  <c:v>1985</c:v>
                </c:pt>
                <c:pt idx="15">
                  <c:v>2029.5</c:v>
                </c:pt>
                <c:pt idx="16">
                  <c:v>1973.5</c:v>
                </c:pt>
                <c:pt idx="17">
                  <c:v>1905.5</c:v>
                </c:pt>
                <c:pt idx="18">
                  <c:v>1815.5</c:v>
                </c:pt>
                <c:pt idx="19">
                  <c:v>1713</c:v>
                </c:pt>
                <c:pt idx="20">
                  <c:v>1650.5</c:v>
                </c:pt>
                <c:pt idx="21">
                  <c:v>1627</c:v>
                </c:pt>
                <c:pt idx="22">
                  <c:v>1645</c:v>
                </c:pt>
                <c:pt idx="23">
                  <c:v>1679.5</c:v>
                </c:pt>
                <c:pt idx="24">
                  <c:v>1741</c:v>
                </c:pt>
                <c:pt idx="25">
                  <c:v>1780</c:v>
                </c:pt>
                <c:pt idx="29">
                  <c:v>1989.5</c:v>
                </c:pt>
                <c:pt idx="30">
                  <c:v>1949</c:v>
                </c:pt>
                <c:pt idx="31">
                  <c:v>1988.5</c:v>
                </c:pt>
                <c:pt idx="32">
                  <c:v>2089.5</c:v>
                </c:pt>
                <c:pt idx="33">
                  <c:v>2150.5</c:v>
                </c:pt>
                <c:pt idx="34">
                  <c:v>2227</c:v>
                </c:pt>
                <c:pt idx="35">
                  <c:v>2263.5</c:v>
                </c:pt>
                <c:pt idx="36">
                  <c:v>2240.5</c:v>
                </c:pt>
                <c:pt idx="37">
                  <c:v>2166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439496"/>
        <c:axId val="351438320"/>
      </c:lineChart>
      <c:catAx>
        <c:axId val="3514394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143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4383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1439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86.5</c:v>
                </c:pt>
                <c:pt idx="1">
                  <c:v>77.5</c:v>
                </c:pt>
                <c:pt idx="2">
                  <c:v>95.5</c:v>
                </c:pt>
                <c:pt idx="3">
                  <c:v>95</c:v>
                </c:pt>
                <c:pt idx="4">
                  <c:v>115.5</c:v>
                </c:pt>
                <c:pt idx="5">
                  <c:v>95</c:v>
                </c:pt>
                <c:pt idx="6">
                  <c:v>76.5</c:v>
                </c:pt>
                <c:pt idx="7">
                  <c:v>70</c:v>
                </c:pt>
                <c:pt idx="8">
                  <c:v>76</c:v>
                </c:pt>
                <c:pt idx="9">
                  <c:v>67.5</c:v>
                </c:pt>
                <c:pt idx="10">
                  <c:v>72.5</c:v>
                </c:pt>
                <c:pt idx="11">
                  <c:v>68</c:v>
                </c:pt>
                <c:pt idx="12">
                  <c:v>82</c:v>
                </c:pt>
                <c:pt idx="13">
                  <c:v>57.5</c:v>
                </c:pt>
                <c:pt idx="14">
                  <c:v>61.5</c:v>
                </c:pt>
                <c:pt idx="15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439888"/>
        <c:axId val="351443808"/>
      </c:barChart>
      <c:catAx>
        <c:axId val="35143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44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3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102.5</c:v>
                </c:pt>
                <c:pt idx="1">
                  <c:v>117</c:v>
                </c:pt>
                <c:pt idx="2">
                  <c:v>103.5</c:v>
                </c:pt>
                <c:pt idx="3">
                  <c:v>120.5</c:v>
                </c:pt>
                <c:pt idx="4">
                  <c:v>110.5</c:v>
                </c:pt>
                <c:pt idx="5">
                  <c:v>144</c:v>
                </c:pt>
                <c:pt idx="6">
                  <c:v>146.5</c:v>
                </c:pt>
                <c:pt idx="7">
                  <c:v>146.5</c:v>
                </c:pt>
                <c:pt idx="8">
                  <c:v>138.5</c:v>
                </c:pt>
                <c:pt idx="9">
                  <c:v>175.5</c:v>
                </c:pt>
                <c:pt idx="10">
                  <c:v>139.5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444592"/>
        <c:axId val="351442632"/>
      </c:barChart>
      <c:catAx>
        <c:axId val="35144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44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95</c:v>
                </c:pt>
                <c:pt idx="1">
                  <c:v>97</c:v>
                </c:pt>
                <c:pt idx="2">
                  <c:v>97.5</c:v>
                </c:pt>
                <c:pt idx="3">
                  <c:v>84.5</c:v>
                </c:pt>
                <c:pt idx="4">
                  <c:v>93</c:v>
                </c:pt>
                <c:pt idx="5">
                  <c:v>85</c:v>
                </c:pt>
                <c:pt idx="6">
                  <c:v>72</c:v>
                </c:pt>
                <c:pt idx="7">
                  <c:v>76.5</c:v>
                </c:pt>
                <c:pt idx="8">
                  <c:v>89.5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444984"/>
        <c:axId val="351443024"/>
      </c:barChart>
      <c:catAx>
        <c:axId val="35144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44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4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65.5</c:v>
                </c:pt>
                <c:pt idx="1">
                  <c:v>70.5</c:v>
                </c:pt>
                <c:pt idx="2">
                  <c:v>52.5</c:v>
                </c:pt>
                <c:pt idx="3">
                  <c:v>67.5</c:v>
                </c:pt>
                <c:pt idx="4">
                  <c:v>65</c:v>
                </c:pt>
                <c:pt idx="5">
                  <c:v>76.5</c:v>
                </c:pt>
                <c:pt idx="6">
                  <c:v>72</c:v>
                </c:pt>
                <c:pt idx="7">
                  <c:v>59.5</c:v>
                </c:pt>
                <c:pt idx="8">
                  <c:v>61</c:v>
                </c:pt>
                <c:pt idx="9">
                  <c:v>55.5</c:v>
                </c:pt>
                <c:pt idx="10">
                  <c:v>69.5</c:v>
                </c:pt>
                <c:pt idx="11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445376"/>
        <c:axId val="351441456"/>
      </c:barChart>
      <c:catAx>
        <c:axId val="35144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44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50</c:v>
                </c:pt>
                <c:pt idx="1">
                  <c:v>56.5</c:v>
                </c:pt>
                <c:pt idx="2">
                  <c:v>76</c:v>
                </c:pt>
                <c:pt idx="3">
                  <c:v>63.5</c:v>
                </c:pt>
                <c:pt idx="4">
                  <c:v>55.5</c:v>
                </c:pt>
                <c:pt idx="5">
                  <c:v>45.5</c:v>
                </c:pt>
                <c:pt idx="6">
                  <c:v>55.5</c:v>
                </c:pt>
                <c:pt idx="7">
                  <c:v>59.5</c:v>
                </c:pt>
                <c:pt idx="8">
                  <c:v>59.5</c:v>
                </c:pt>
                <c:pt idx="9">
                  <c:v>51.5</c:v>
                </c:pt>
                <c:pt idx="10">
                  <c:v>70.5</c:v>
                </c:pt>
                <c:pt idx="11">
                  <c:v>77</c:v>
                </c:pt>
                <c:pt idx="12">
                  <c:v>64</c:v>
                </c:pt>
                <c:pt idx="13">
                  <c:v>59.5</c:v>
                </c:pt>
                <c:pt idx="14">
                  <c:v>81.5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441848"/>
        <c:axId val="352037096"/>
      </c:barChart>
      <c:catAx>
        <c:axId val="35144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7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37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441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255</c:v>
                </c:pt>
                <c:pt idx="1">
                  <c:v>280</c:v>
                </c:pt>
                <c:pt idx="2">
                  <c:v>294</c:v>
                </c:pt>
                <c:pt idx="3">
                  <c:v>298</c:v>
                </c:pt>
                <c:pt idx="4">
                  <c:v>301</c:v>
                </c:pt>
                <c:pt idx="5">
                  <c:v>304</c:v>
                </c:pt>
                <c:pt idx="6">
                  <c:v>279.5</c:v>
                </c:pt>
                <c:pt idx="7">
                  <c:v>310.5</c:v>
                </c:pt>
                <c:pt idx="8">
                  <c:v>356</c:v>
                </c:pt>
                <c:pt idx="9">
                  <c:v>348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37488"/>
        <c:axId val="352041800"/>
      </c:barChart>
      <c:catAx>
        <c:axId val="35203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4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41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7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350</c:v>
                </c:pt>
                <c:pt idx="1">
                  <c:v>330</c:v>
                </c:pt>
                <c:pt idx="2">
                  <c:v>313</c:v>
                </c:pt>
                <c:pt idx="3">
                  <c:v>297</c:v>
                </c:pt>
                <c:pt idx="4">
                  <c:v>302</c:v>
                </c:pt>
                <c:pt idx="5">
                  <c:v>336.5</c:v>
                </c:pt>
                <c:pt idx="6">
                  <c:v>351.5</c:v>
                </c:pt>
                <c:pt idx="7">
                  <c:v>340</c:v>
                </c:pt>
                <c:pt idx="8">
                  <c:v>354.5</c:v>
                </c:pt>
                <c:pt idx="9">
                  <c:v>362.5</c:v>
                </c:pt>
                <c:pt idx="10">
                  <c:v>338</c:v>
                </c:pt>
                <c:pt idx="11">
                  <c:v>302.5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42192"/>
        <c:axId val="352034744"/>
      </c:barChart>
      <c:catAx>
        <c:axId val="35204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3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4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330</c:v>
                </c:pt>
                <c:pt idx="1">
                  <c:v>315.5</c:v>
                </c:pt>
                <c:pt idx="2">
                  <c:v>340</c:v>
                </c:pt>
                <c:pt idx="3">
                  <c:v>345.5</c:v>
                </c:pt>
                <c:pt idx="4">
                  <c:v>349</c:v>
                </c:pt>
                <c:pt idx="5">
                  <c:v>353.5</c:v>
                </c:pt>
                <c:pt idx="6">
                  <c:v>323.5</c:v>
                </c:pt>
                <c:pt idx="7">
                  <c:v>306.5</c:v>
                </c:pt>
                <c:pt idx="8">
                  <c:v>294.5</c:v>
                </c:pt>
                <c:pt idx="9">
                  <c:v>272.5</c:v>
                </c:pt>
                <c:pt idx="10">
                  <c:v>250</c:v>
                </c:pt>
                <c:pt idx="11">
                  <c:v>267.5</c:v>
                </c:pt>
                <c:pt idx="12">
                  <c:v>302</c:v>
                </c:pt>
                <c:pt idx="13">
                  <c:v>309</c:v>
                </c:pt>
                <c:pt idx="14">
                  <c:v>311.5</c:v>
                </c:pt>
                <c:pt idx="15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39448"/>
        <c:axId val="352035920"/>
      </c:barChart>
      <c:catAx>
        <c:axId val="35203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3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4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3" t="s">
        <v>54</v>
      </c>
      <c r="B4" s="183"/>
      <c r="C4" s="183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">
        <v>147</v>
      </c>
      <c r="E5" s="188"/>
      <c r="F5" s="188"/>
      <c r="G5" s="188"/>
      <c r="H5" s="188"/>
      <c r="I5" s="184" t="s">
        <v>53</v>
      </c>
      <c r="J5" s="184"/>
      <c r="K5" s="184"/>
      <c r="L5" s="189">
        <v>6844</v>
      </c>
      <c r="M5" s="189"/>
      <c r="N5" s="189"/>
      <c r="O5" s="12"/>
      <c r="P5" s="184" t="s">
        <v>57</v>
      </c>
      <c r="Q5" s="184"/>
      <c r="R5" s="184"/>
      <c r="S5" s="187" t="s">
        <v>63</v>
      </c>
      <c r="T5" s="187"/>
      <c r="U5" s="187"/>
    </row>
    <row r="6" spans="1:28" ht="12.75" customHeight="1" x14ac:dyDescent="0.2">
      <c r="A6" s="184" t="s">
        <v>55</v>
      </c>
      <c r="B6" s="184"/>
      <c r="C6" s="184"/>
      <c r="D6" s="185" t="s">
        <v>153</v>
      </c>
      <c r="E6" s="185"/>
      <c r="F6" s="185"/>
      <c r="G6" s="185"/>
      <c r="H6" s="185"/>
      <c r="I6" s="184" t="s">
        <v>59</v>
      </c>
      <c r="J6" s="184"/>
      <c r="K6" s="184"/>
      <c r="L6" s="190">
        <v>1</v>
      </c>
      <c r="M6" s="190"/>
      <c r="N6" s="190"/>
      <c r="O6" s="42"/>
      <c r="P6" s="184" t="s">
        <v>58</v>
      </c>
      <c r="Q6" s="184"/>
      <c r="R6" s="184"/>
      <c r="S6" s="197">
        <v>43833</v>
      </c>
      <c r="T6" s="197"/>
      <c r="U6" s="197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v>31</v>
      </c>
      <c r="C10" s="46">
        <v>33</v>
      </c>
      <c r="D10" s="46">
        <v>0</v>
      </c>
      <c r="E10" s="46">
        <v>0</v>
      </c>
      <c r="F10" s="6">
        <f t="shared" ref="F10:F22" si="0">B10*0.5+C10*1+D10*2+E10*2.5</f>
        <v>48.5</v>
      </c>
      <c r="G10" s="2"/>
      <c r="H10" s="19" t="s">
        <v>4</v>
      </c>
      <c r="I10" s="46">
        <v>35</v>
      </c>
      <c r="J10" s="46">
        <v>75</v>
      </c>
      <c r="K10" s="46">
        <v>0</v>
      </c>
      <c r="L10" s="46">
        <v>1</v>
      </c>
      <c r="M10" s="6">
        <f t="shared" ref="M10:M22" si="1">I10*0.5+J10*1+K10*2+L10*2.5</f>
        <v>95</v>
      </c>
      <c r="N10" s="9">
        <f>F20+F21+F22+M10</f>
        <v>354.5</v>
      </c>
      <c r="O10" s="19" t="s">
        <v>43</v>
      </c>
      <c r="P10" s="46">
        <v>58</v>
      </c>
      <c r="Q10" s="46">
        <v>71</v>
      </c>
      <c r="R10" s="46">
        <v>0</v>
      </c>
      <c r="S10" s="46">
        <v>1</v>
      </c>
      <c r="T10" s="6">
        <f t="shared" ref="T10:T21" si="2">P10*0.5+Q10*1+R10*2+S10*2.5</f>
        <v>102.5</v>
      </c>
      <c r="U10" s="10"/>
      <c r="V10">
        <f>SUM(B10:B22)+SUM(I10:I22)+SUM(P10:P21)</f>
        <v>1899</v>
      </c>
      <c r="W10">
        <f t="shared" ref="W10:Y10" si="3">SUM(C10:C22)+SUM(J10:J22)+SUM(Q10:Q21)</f>
        <v>2462</v>
      </c>
      <c r="X10">
        <f t="shared" si="3"/>
        <v>2</v>
      </c>
      <c r="Y10">
        <f t="shared" si="3"/>
        <v>36</v>
      </c>
      <c r="AB10" s="1"/>
    </row>
    <row r="11" spans="1:28" ht="24" customHeight="1" x14ac:dyDescent="0.2">
      <c r="A11" s="18" t="s">
        <v>14</v>
      </c>
      <c r="B11" s="46">
        <v>33</v>
      </c>
      <c r="C11" s="46">
        <v>38</v>
      </c>
      <c r="D11" s="46">
        <v>0</v>
      </c>
      <c r="E11" s="46">
        <v>0</v>
      </c>
      <c r="F11" s="6">
        <f t="shared" si="0"/>
        <v>54.5</v>
      </c>
      <c r="G11" s="2"/>
      <c r="H11" s="19" t="s">
        <v>5</v>
      </c>
      <c r="I11" s="46">
        <v>64</v>
      </c>
      <c r="J11" s="46">
        <v>81</v>
      </c>
      <c r="K11" s="46">
        <v>0</v>
      </c>
      <c r="L11" s="46">
        <v>1</v>
      </c>
      <c r="M11" s="6">
        <f t="shared" si="1"/>
        <v>115.5</v>
      </c>
      <c r="N11" s="9">
        <f>F21+F22+M10+M11</f>
        <v>383.5</v>
      </c>
      <c r="O11" s="19" t="s">
        <v>44</v>
      </c>
      <c r="P11" s="46">
        <v>64</v>
      </c>
      <c r="Q11" s="46">
        <v>80</v>
      </c>
      <c r="R11" s="46">
        <v>0</v>
      </c>
      <c r="S11" s="46">
        <v>2</v>
      </c>
      <c r="T11" s="6">
        <f t="shared" si="2"/>
        <v>117</v>
      </c>
      <c r="U11" s="2"/>
      <c r="V11" s="163">
        <f>V10/$V$12</f>
        <v>0.43168902023187089</v>
      </c>
      <c r="W11" s="163">
        <f t="shared" ref="W11:Y11" si="4">W10/$V$12</f>
        <v>0.5596726528756536</v>
      </c>
      <c r="X11" s="163">
        <f t="shared" si="4"/>
        <v>4.5464878381450331E-4</v>
      </c>
      <c r="Y11" s="163">
        <f t="shared" si="4"/>
        <v>8.1836781086610591E-3</v>
      </c>
      <c r="AB11" s="1"/>
    </row>
    <row r="12" spans="1:28" ht="24" customHeight="1" x14ac:dyDescent="0.2">
      <c r="A12" s="18" t="s">
        <v>17</v>
      </c>
      <c r="B12" s="46">
        <v>46</v>
      </c>
      <c r="C12" s="46">
        <v>48</v>
      </c>
      <c r="D12" s="46">
        <v>0</v>
      </c>
      <c r="E12" s="46">
        <v>0</v>
      </c>
      <c r="F12" s="6">
        <f t="shared" si="0"/>
        <v>71</v>
      </c>
      <c r="G12" s="2"/>
      <c r="H12" s="19" t="s">
        <v>6</v>
      </c>
      <c r="I12" s="46">
        <v>50</v>
      </c>
      <c r="J12" s="46">
        <v>65</v>
      </c>
      <c r="K12" s="46">
        <v>0</v>
      </c>
      <c r="L12" s="46">
        <v>2</v>
      </c>
      <c r="M12" s="6">
        <f t="shared" si="1"/>
        <v>95</v>
      </c>
      <c r="N12" s="2">
        <f>F22+M10+M11+M12</f>
        <v>401</v>
      </c>
      <c r="O12" s="19" t="s">
        <v>32</v>
      </c>
      <c r="P12" s="46">
        <v>50</v>
      </c>
      <c r="Q12" s="46">
        <v>76</v>
      </c>
      <c r="R12" s="46">
        <v>0</v>
      </c>
      <c r="S12" s="46">
        <v>1</v>
      </c>
      <c r="T12" s="6">
        <f t="shared" si="2"/>
        <v>103.5</v>
      </c>
      <c r="U12" s="2"/>
      <c r="V12">
        <f>V10+W10+X10+Y10</f>
        <v>4399</v>
      </c>
      <c r="AB12" s="1"/>
    </row>
    <row r="13" spans="1:28" ht="24" customHeight="1" x14ac:dyDescent="0.2">
      <c r="A13" s="18" t="s">
        <v>19</v>
      </c>
      <c r="B13" s="46">
        <v>35</v>
      </c>
      <c r="C13" s="46">
        <v>47</v>
      </c>
      <c r="D13" s="46">
        <v>0</v>
      </c>
      <c r="E13" s="46">
        <v>0</v>
      </c>
      <c r="F13" s="6">
        <f t="shared" si="0"/>
        <v>64.5</v>
      </c>
      <c r="G13" s="2">
        <f t="shared" ref="G13:G19" si="5">F10+F11+F12+F13</f>
        <v>238.5</v>
      </c>
      <c r="H13" s="19" t="s">
        <v>7</v>
      </c>
      <c r="I13" s="46">
        <v>39</v>
      </c>
      <c r="J13" s="46">
        <v>57</v>
      </c>
      <c r="K13" s="46">
        <v>0</v>
      </c>
      <c r="L13" s="46">
        <v>0</v>
      </c>
      <c r="M13" s="6">
        <f t="shared" si="1"/>
        <v>76.5</v>
      </c>
      <c r="N13" s="2">
        <f t="shared" ref="N13:N18" si="6">M10+M11+M12+M13</f>
        <v>382</v>
      </c>
      <c r="O13" s="19" t="s">
        <v>33</v>
      </c>
      <c r="P13" s="46">
        <v>67</v>
      </c>
      <c r="Q13" s="46">
        <v>87</v>
      </c>
      <c r="R13" s="46">
        <v>0</v>
      </c>
      <c r="S13" s="46">
        <v>0</v>
      </c>
      <c r="T13" s="6">
        <f t="shared" si="2"/>
        <v>120.5</v>
      </c>
      <c r="U13" s="2">
        <f t="shared" ref="U13:U21" si="7">T10+T11+T12+T13</f>
        <v>443.5</v>
      </c>
      <c r="AB13" s="81">
        <v>241</v>
      </c>
    </row>
    <row r="14" spans="1:28" ht="24" customHeight="1" x14ac:dyDescent="0.2">
      <c r="A14" s="18" t="s">
        <v>21</v>
      </c>
      <c r="B14" s="46">
        <v>33</v>
      </c>
      <c r="C14" s="46">
        <v>52</v>
      </c>
      <c r="D14" s="46">
        <v>0</v>
      </c>
      <c r="E14" s="46">
        <v>3</v>
      </c>
      <c r="F14" s="6">
        <f t="shared" si="0"/>
        <v>76</v>
      </c>
      <c r="G14" s="2">
        <f t="shared" si="5"/>
        <v>266</v>
      </c>
      <c r="H14" s="19" t="s">
        <v>9</v>
      </c>
      <c r="I14" s="46">
        <v>33</v>
      </c>
      <c r="J14" s="46">
        <v>51</v>
      </c>
      <c r="K14" s="46">
        <v>0</v>
      </c>
      <c r="L14" s="46">
        <v>1</v>
      </c>
      <c r="M14" s="6">
        <f t="shared" si="1"/>
        <v>70</v>
      </c>
      <c r="N14" s="2">
        <f t="shared" si="6"/>
        <v>357</v>
      </c>
      <c r="O14" s="19" t="s">
        <v>29</v>
      </c>
      <c r="P14" s="45">
        <v>67</v>
      </c>
      <c r="Q14" s="45">
        <v>70</v>
      </c>
      <c r="R14" s="45">
        <v>1</v>
      </c>
      <c r="S14" s="45">
        <v>2</v>
      </c>
      <c r="T14" s="6">
        <f t="shared" si="2"/>
        <v>110.5</v>
      </c>
      <c r="U14" s="2">
        <f t="shared" si="7"/>
        <v>451.5</v>
      </c>
      <c r="AB14" s="81">
        <v>250</v>
      </c>
    </row>
    <row r="15" spans="1:28" ht="24" customHeight="1" x14ac:dyDescent="0.2">
      <c r="A15" s="18" t="s">
        <v>23</v>
      </c>
      <c r="B15" s="46">
        <v>39</v>
      </c>
      <c r="C15" s="46">
        <v>52</v>
      </c>
      <c r="D15" s="46">
        <v>0</v>
      </c>
      <c r="E15" s="46">
        <v>1</v>
      </c>
      <c r="F15" s="6">
        <f t="shared" si="0"/>
        <v>74</v>
      </c>
      <c r="G15" s="2">
        <f t="shared" si="5"/>
        <v>285.5</v>
      </c>
      <c r="H15" s="19" t="s">
        <v>12</v>
      </c>
      <c r="I15" s="46">
        <v>36</v>
      </c>
      <c r="J15" s="46">
        <v>53</v>
      </c>
      <c r="K15" s="46">
        <v>0</v>
      </c>
      <c r="L15" s="46">
        <v>2</v>
      </c>
      <c r="M15" s="6">
        <f t="shared" si="1"/>
        <v>76</v>
      </c>
      <c r="N15" s="2">
        <f t="shared" si="6"/>
        <v>317.5</v>
      </c>
      <c r="O15" s="18" t="s">
        <v>30</v>
      </c>
      <c r="P15" s="46">
        <v>110</v>
      </c>
      <c r="Q15" s="46">
        <v>84</v>
      </c>
      <c r="R15" s="45">
        <v>0</v>
      </c>
      <c r="S15" s="46">
        <v>2</v>
      </c>
      <c r="T15" s="6">
        <f t="shared" si="2"/>
        <v>144</v>
      </c>
      <c r="U15" s="2">
        <f t="shared" si="7"/>
        <v>478.5</v>
      </c>
      <c r="AB15" s="81">
        <v>262</v>
      </c>
    </row>
    <row r="16" spans="1:28" ht="24" customHeight="1" x14ac:dyDescent="0.2">
      <c r="A16" s="18" t="s">
        <v>39</v>
      </c>
      <c r="B16" s="46">
        <v>34</v>
      </c>
      <c r="C16" s="46">
        <v>50</v>
      </c>
      <c r="D16" s="46">
        <v>0</v>
      </c>
      <c r="E16" s="46">
        <v>1</v>
      </c>
      <c r="F16" s="6">
        <f t="shared" si="0"/>
        <v>69.5</v>
      </c>
      <c r="G16" s="2">
        <f t="shared" si="5"/>
        <v>284</v>
      </c>
      <c r="H16" s="19" t="s">
        <v>15</v>
      </c>
      <c r="I16" s="46">
        <v>32</v>
      </c>
      <c r="J16" s="46">
        <v>49</v>
      </c>
      <c r="K16" s="46">
        <v>0</v>
      </c>
      <c r="L16" s="46">
        <v>1</v>
      </c>
      <c r="M16" s="6">
        <f t="shared" si="1"/>
        <v>67.5</v>
      </c>
      <c r="N16" s="2">
        <f t="shared" si="6"/>
        <v>290</v>
      </c>
      <c r="O16" s="19" t="s">
        <v>8</v>
      </c>
      <c r="P16" s="46">
        <v>102</v>
      </c>
      <c r="Q16" s="46">
        <v>81</v>
      </c>
      <c r="R16" s="46">
        <v>1</v>
      </c>
      <c r="S16" s="46">
        <v>5</v>
      </c>
      <c r="T16" s="6">
        <f t="shared" si="2"/>
        <v>146.5</v>
      </c>
      <c r="U16" s="2">
        <f t="shared" si="7"/>
        <v>521.5</v>
      </c>
      <c r="AB16" s="81">
        <v>270.5</v>
      </c>
    </row>
    <row r="17" spans="1:28" ht="24" customHeight="1" x14ac:dyDescent="0.2">
      <c r="A17" s="18" t="s">
        <v>40</v>
      </c>
      <c r="B17" s="46">
        <v>20</v>
      </c>
      <c r="C17" s="46">
        <v>57</v>
      </c>
      <c r="D17" s="46">
        <v>0</v>
      </c>
      <c r="E17" s="46">
        <v>1</v>
      </c>
      <c r="F17" s="6">
        <f t="shared" si="0"/>
        <v>69.5</v>
      </c>
      <c r="G17" s="2">
        <f t="shared" si="5"/>
        <v>289</v>
      </c>
      <c r="H17" s="19" t="s">
        <v>18</v>
      </c>
      <c r="I17" s="46">
        <v>25</v>
      </c>
      <c r="J17" s="46">
        <v>60</v>
      </c>
      <c r="K17" s="46">
        <v>0</v>
      </c>
      <c r="L17" s="46">
        <v>0</v>
      </c>
      <c r="M17" s="6">
        <f t="shared" si="1"/>
        <v>72.5</v>
      </c>
      <c r="N17" s="2">
        <f t="shared" si="6"/>
        <v>286</v>
      </c>
      <c r="O17" s="19" t="s">
        <v>10</v>
      </c>
      <c r="P17" s="46">
        <v>115</v>
      </c>
      <c r="Q17" s="46">
        <v>89</v>
      </c>
      <c r="R17" s="46">
        <v>0</v>
      </c>
      <c r="S17" s="46">
        <v>0</v>
      </c>
      <c r="T17" s="6">
        <f t="shared" si="2"/>
        <v>146.5</v>
      </c>
      <c r="U17" s="2">
        <f t="shared" si="7"/>
        <v>547.5</v>
      </c>
      <c r="AB17" s="81">
        <v>289.5</v>
      </c>
    </row>
    <row r="18" spans="1:28" ht="24" customHeight="1" x14ac:dyDescent="0.2">
      <c r="A18" s="18" t="s">
        <v>41</v>
      </c>
      <c r="B18" s="46">
        <v>32</v>
      </c>
      <c r="C18" s="46">
        <v>48</v>
      </c>
      <c r="D18" s="46">
        <v>0</v>
      </c>
      <c r="E18" s="46">
        <v>1</v>
      </c>
      <c r="F18" s="6">
        <f t="shared" si="0"/>
        <v>66.5</v>
      </c>
      <c r="G18" s="2">
        <f t="shared" si="5"/>
        <v>279.5</v>
      </c>
      <c r="H18" s="19" t="s">
        <v>20</v>
      </c>
      <c r="I18" s="46">
        <v>21</v>
      </c>
      <c r="J18" s="46">
        <v>55</v>
      </c>
      <c r="K18" s="46">
        <v>0</v>
      </c>
      <c r="L18" s="46">
        <v>1</v>
      </c>
      <c r="M18" s="6">
        <f t="shared" si="1"/>
        <v>68</v>
      </c>
      <c r="N18" s="2">
        <f t="shared" si="6"/>
        <v>284</v>
      </c>
      <c r="O18" s="19" t="s">
        <v>13</v>
      </c>
      <c r="P18" s="46">
        <v>109</v>
      </c>
      <c r="Q18" s="46">
        <v>84</v>
      </c>
      <c r="R18" s="46">
        <v>0</v>
      </c>
      <c r="S18" s="46">
        <v>0</v>
      </c>
      <c r="T18" s="6">
        <f t="shared" si="2"/>
        <v>138.5</v>
      </c>
      <c r="U18" s="2">
        <f t="shared" si="7"/>
        <v>575.5</v>
      </c>
      <c r="AB18" s="81">
        <v>291</v>
      </c>
    </row>
    <row r="19" spans="1:28" ht="24" customHeight="1" thickBot="1" x14ac:dyDescent="0.25">
      <c r="A19" s="21" t="s">
        <v>42</v>
      </c>
      <c r="B19" s="47">
        <v>33</v>
      </c>
      <c r="C19" s="47">
        <v>62</v>
      </c>
      <c r="D19" s="47">
        <v>0</v>
      </c>
      <c r="E19" s="47">
        <v>0</v>
      </c>
      <c r="F19" s="7">
        <f t="shared" si="0"/>
        <v>78.5</v>
      </c>
      <c r="G19" s="3">
        <f t="shared" si="5"/>
        <v>284</v>
      </c>
      <c r="H19" s="20" t="s">
        <v>22</v>
      </c>
      <c r="I19" s="45">
        <v>31</v>
      </c>
      <c r="J19" s="45">
        <v>59</v>
      </c>
      <c r="K19" s="45">
        <v>0</v>
      </c>
      <c r="L19" s="45">
        <v>3</v>
      </c>
      <c r="M19" s="6">
        <f t="shared" si="1"/>
        <v>82</v>
      </c>
      <c r="N19" s="2">
        <f>M16+M17+M18+M19</f>
        <v>290</v>
      </c>
      <c r="O19" s="19" t="s">
        <v>16</v>
      </c>
      <c r="P19" s="46">
        <v>135</v>
      </c>
      <c r="Q19" s="46">
        <v>108</v>
      </c>
      <c r="R19" s="46">
        <v>0</v>
      </c>
      <c r="S19" s="46">
        <v>0</v>
      </c>
      <c r="T19" s="6">
        <f t="shared" si="2"/>
        <v>175.5</v>
      </c>
      <c r="U19" s="2">
        <f t="shared" si="7"/>
        <v>607</v>
      </c>
      <c r="AB19" s="81">
        <v>294</v>
      </c>
    </row>
    <row r="20" spans="1:28" ht="24" customHeight="1" x14ac:dyDescent="0.2">
      <c r="A20" s="19" t="s">
        <v>27</v>
      </c>
      <c r="B20" s="45">
        <v>32</v>
      </c>
      <c r="C20" s="45">
        <v>68</v>
      </c>
      <c r="D20" s="45">
        <v>0</v>
      </c>
      <c r="E20" s="45">
        <v>1</v>
      </c>
      <c r="F20" s="8">
        <f t="shared" si="0"/>
        <v>86.5</v>
      </c>
      <c r="G20" s="35"/>
      <c r="H20" s="19" t="s">
        <v>24</v>
      </c>
      <c r="I20" s="46">
        <v>23</v>
      </c>
      <c r="J20" s="46">
        <v>46</v>
      </c>
      <c r="K20" s="46">
        <v>0</v>
      </c>
      <c r="L20" s="46">
        <v>0</v>
      </c>
      <c r="M20" s="8">
        <f t="shared" si="1"/>
        <v>57.5</v>
      </c>
      <c r="N20" s="2">
        <f>M17+M18+M19+M20</f>
        <v>280</v>
      </c>
      <c r="O20" s="19" t="s">
        <v>45</v>
      </c>
      <c r="P20" s="45">
        <v>68</v>
      </c>
      <c r="Q20" s="45">
        <v>103</v>
      </c>
      <c r="R20" s="46">
        <v>0</v>
      </c>
      <c r="S20" s="45">
        <v>1</v>
      </c>
      <c r="T20" s="8">
        <f t="shared" si="2"/>
        <v>139.5</v>
      </c>
      <c r="U20" s="2">
        <f t="shared" si="7"/>
        <v>600</v>
      </c>
      <c r="AB20" s="81">
        <v>299</v>
      </c>
    </row>
    <row r="21" spans="1:28" ht="24" customHeight="1" thickBot="1" x14ac:dyDescent="0.25">
      <c r="A21" s="19" t="s">
        <v>28</v>
      </c>
      <c r="B21" s="46">
        <v>25</v>
      </c>
      <c r="C21" s="46">
        <v>65</v>
      </c>
      <c r="D21" s="46">
        <v>0</v>
      </c>
      <c r="E21" s="46">
        <v>0</v>
      </c>
      <c r="F21" s="6">
        <f t="shared" si="0"/>
        <v>77.5</v>
      </c>
      <c r="G21" s="36"/>
      <c r="H21" s="20" t="s">
        <v>25</v>
      </c>
      <c r="I21" s="46">
        <v>29</v>
      </c>
      <c r="J21" s="46">
        <v>47</v>
      </c>
      <c r="K21" s="46">
        <v>0</v>
      </c>
      <c r="L21" s="46">
        <v>0</v>
      </c>
      <c r="M21" s="6">
        <f t="shared" si="1"/>
        <v>61.5</v>
      </c>
      <c r="N21" s="2">
        <f>M18+M19+M20+M21</f>
        <v>269</v>
      </c>
      <c r="O21" s="21" t="s">
        <v>46</v>
      </c>
      <c r="P21" s="47">
        <v>61</v>
      </c>
      <c r="Q21" s="47">
        <v>90</v>
      </c>
      <c r="R21" s="47">
        <v>0</v>
      </c>
      <c r="S21" s="47">
        <v>0</v>
      </c>
      <c r="T21" s="7">
        <f t="shared" si="2"/>
        <v>120.5</v>
      </c>
      <c r="U21" s="3">
        <f t="shared" si="7"/>
        <v>574</v>
      </c>
      <c r="V21">
        <f>P21+P20+P19+P18</f>
        <v>373</v>
      </c>
      <c r="W21">
        <f t="shared" ref="W21:Y21" si="8">Q21+Q20+Q19+Q18</f>
        <v>385</v>
      </c>
      <c r="X21">
        <f t="shared" si="8"/>
        <v>0</v>
      </c>
      <c r="Y21">
        <f t="shared" si="8"/>
        <v>1</v>
      </c>
      <c r="AB21" s="81">
        <v>299.5</v>
      </c>
    </row>
    <row r="22" spans="1:28" ht="24" customHeight="1" thickBot="1" x14ac:dyDescent="0.25">
      <c r="A22" s="19" t="s">
        <v>1</v>
      </c>
      <c r="B22" s="46">
        <v>39</v>
      </c>
      <c r="C22" s="46">
        <v>71</v>
      </c>
      <c r="D22" s="46">
        <v>0</v>
      </c>
      <c r="E22" s="46">
        <v>2</v>
      </c>
      <c r="F22" s="6">
        <f t="shared" si="0"/>
        <v>95.5</v>
      </c>
      <c r="G22" s="2"/>
      <c r="H22" s="21" t="s">
        <v>26</v>
      </c>
      <c r="I22" s="47">
        <v>43</v>
      </c>
      <c r="J22" s="47">
        <v>50</v>
      </c>
      <c r="K22" s="47">
        <v>0</v>
      </c>
      <c r="L22" s="47">
        <v>0</v>
      </c>
      <c r="M22" s="6">
        <f t="shared" si="1"/>
        <v>71.5</v>
      </c>
      <c r="N22" s="3">
        <f>M19+M20+M21+M22</f>
        <v>272.5</v>
      </c>
      <c r="O22" s="19"/>
      <c r="P22" s="45"/>
      <c r="Q22" s="45"/>
      <c r="R22" s="45"/>
      <c r="S22" s="45"/>
      <c r="T22" s="8"/>
      <c r="U22" s="34"/>
      <c r="V22" s="161">
        <f>(V21*0.5)/V23</f>
        <v>0.24571805006587616</v>
      </c>
      <c r="W22" s="161">
        <f>W21/V23</f>
        <v>0.50724637681159424</v>
      </c>
      <c r="X22" s="161">
        <f>(X21*2)/V23</f>
        <v>0</v>
      </c>
      <c r="Y22" s="161">
        <f>(Y21*2.5)/V23</f>
        <v>3.2938076416337285E-3</v>
      </c>
      <c r="AB22" s="81"/>
    </row>
    <row r="23" spans="1:28" ht="13.5" customHeight="1" x14ac:dyDescent="0.2">
      <c r="A23" s="173" t="s">
        <v>47</v>
      </c>
      <c r="B23" s="174"/>
      <c r="C23" s="179" t="s">
        <v>50</v>
      </c>
      <c r="D23" s="180"/>
      <c r="E23" s="180"/>
      <c r="F23" s="181"/>
      <c r="G23" s="84">
        <f>MAX(G13:G19)</f>
        <v>289</v>
      </c>
      <c r="H23" s="177" t="s">
        <v>48</v>
      </c>
      <c r="I23" s="178"/>
      <c r="J23" s="170" t="s">
        <v>50</v>
      </c>
      <c r="K23" s="171"/>
      <c r="L23" s="171"/>
      <c r="M23" s="172"/>
      <c r="N23" s="85">
        <f>MAX(N10:N22)</f>
        <v>401</v>
      </c>
      <c r="O23" s="173" t="s">
        <v>49</v>
      </c>
      <c r="P23" s="174"/>
      <c r="Q23" s="179" t="s">
        <v>50</v>
      </c>
      <c r="R23" s="180"/>
      <c r="S23" s="180"/>
      <c r="T23" s="181"/>
      <c r="U23" s="84">
        <f>MAX(U13:U21)</f>
        <v>607</v>
      </c>
      <c r="V23" s="162">
        <f>V21+W21+X21+Y21</f>
        <v>759</v>
      </c>
      <c r="AB23" s="1"/>
    </row>
    <row r="24" spans="1:28" ht="13.5" customHeight="1" x14ac:dyDescent="0.2">
      <c r="A24" s="175"/>
      <c r="B24" s="176"/>
      <c r="C24" s="82" t="s">
        <v>73</v>
      </c>
      <c r="D24" s="86"/>
      <c r="E24" s="86"/>
      <c r="F24" s="87" t="s">
        <v>84</v>
      </c>
      <c r="G24" s="88"/>
      <c r="H24" s="175"/>
      <c r="I24" s="176"/>
      <c r="J24" s="82" t="s">
        <v>73</v>
      </c>
      <c r="K24" s="86"/>
      <c r="L24" s="86"/>
      <c r="M24" s="87" t="s">
        <v>75</v>
      </c>
      <c r="N24" s="88"/>
      <c r="O24" s="175"/>
      <c r="P24" s="176"/>
      <c r="Q24" s="82" t="s">
        <v>73</v>
      </c>
      <c r="R24" s="86"/>
      <c r="S24" s="86"/>
      <c r="T24" s="87" t="s">
        <v>154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7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3" t="s">
        <v>54</v>
      </c>
      <c r="B4" s="183"/>
      <c r="C4" s="183"/>
      <c r="D4" s="26"/>
      <c r="E4" s="188" t="str">
        <f>'G-1'!E4:H4</f>
        <v>DE OBRA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tr">
        <f>'G-1'!D5:H5</f>
        <v>CALLE 68 X CARRERA 44</v>
      </c>
      <c r="E5" s="188"/>
      <c r="F5" s="188"/>
      <c r="G5" s="188"/>
      <c r="H5" s="188"/>
      <c r="I5" s="184" t="s">
        <v>53</v>
      </c>
      <c r="J5" s="184"/>
      <c r="K5" s="184"/>
      <c r="L5" s="189">
        <f>'G-1'!L5:N5</f>
        <v>6844</v>
      </c>
      <c r="M5" s="189"/>
      <c r="N5" s="189"/>
      <c r="O5" s="12"/>
      <c r="P5" s="184" t="s">
        <v>57</v>
      </c>
      <c r="Q5" s="184"/>
      <c r="R5" s="184"/>
      <c r="S5" s="187" t="s">
        <v>61</v>
      </c>
      <c r="T5" s="187"/>
      <c r="U5" s="187"/>
    </row>
    <row r="6" spans="1:28" ht="12.75" customHeight="1" x14ac:dyDescent="0.2">
      <c r="A6" s="184" t="s">
        <v>55</v>
      </c>
      <c r="B6" s="184"/>
      <c r="C6" s="184"/>
      <c r="D6" s="198" t="s">
        <v>150</v>
      </c>
      <c r="E6" s="198"/>
      <c r="F6" s="198"/>
      <c r="G6" s="198"/>
      <c r="H6" s="198"/>
      <c r="I6" s="184" t="s">
        <v>59</v>
      </c>
      <c r="J6" s="184"/>
      <c r="K6" s="184"/>
      <c r="L6" s="190">
        <v>1</v>
      </c>
      <c r="M6" s="190"/>
      <c r="N6" s="190"/>
      <c r="O6" s="42"/>
      <c r="P6" s="184" t="s">
        <v>58</v>
      </c>
      <c r="Q6" s="184"/>
      <c r="R6" s="184"/>
      <c r="S6" s="197">
        <f>'G-1'!S6:U6</f>
        <v>43833</v>
      </c>
      <c r="T6" s="197"/>
      <c r="U6" s="197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v>87</v>
      </c>
      <c r="C10" s="46">
        <v>47</v>
      </c>
      <c r="D10" s="46">
        <v>1</v>
      </c>
      <c r="E10" s="46">
        <v>1</v>
      </c>
      <c r="F10" s="6">
        <f t="shared" ref="F10:F22" si="0">B10*0.5+C10*1+D10*2+E10*2.5</f>
        <v>95</v>
      </c>
      <c r="G10" s="2"/>
      <c r="H10" s="19" t="s">
        <v>4</v>
      </c>
      <c r="I10" s="46">
        <v>22</v>
      </c>
      <c r="J10" s="46">
        <v>44</v>
      </c>
      <c r="K10" s="46">
        <v>3</v>
      </c>
      <c r="L10" s="46">
        <v>1</v>
      </c>
      <c r="M10" s="6">
        <f t="shared" ref="M10:M22" si="1">I10*0.5+J10*1+K10*2+L10*2.5</f>
        <v>63.5</v>
      </c>
      <c r="N10" s="9">
        <f>F20+F21+F22+M10</f>
        <v>246</v>
      </c>
      <c r="O10" s="19" t="s">
        <v>43</v>
      </c>
      <c r="P10" s="46">
        <v>35</v>
      </c>
      <c r="Q10" s="46">
        <v>39</v>
      </c>
      <c r="R10" s="46">
        <v>2</v>
      </c>
      <c r="S10" s="46">
        <v>2</v>
      </c>
      <c r="T10" s="6">
        <f t="shared" ref="T10:T21" si="2">P10*0.5+Q10*1+R10*2+S10*2.5</f>
        <v>65.5</v>
      </c>
      <c r="U10" s="10"/>
      <c r="V10">
        <f>SUM(B10:B22)+SUM(I10:I22)+SUM(P10:P21)</f>
        <v>1410</v>
      </c>
      <c r="W10">
        <f t="shared" ref="W10:Y10" si="3">SUM(C10:C22)+SUM(J10:J22)+SUM(Q10:Q21)</f>
        <v>1588</v>
      </c>
      <c r="X10">
        <f t="shared" si="3"/>
        <v>121</v>
      </c>
      <c r="Y10">
        <f t="shared" si="3"/>
        <v>40</v>
      </c>
      <c r="AB10" s="1"/>
    </row>
    <row r="11" spans="1:28" ht="24" customHeight="1" x14ac:dyDescent="0.2">
      <c r="A11" s="18" t="s">
        <v>14</v>
      </c>
      <c r="B11" s="46">
        <v>91</v>
      </c>
      <c r="C11" s="46">
        <v>45</v>
      </c>
      <c r="D11" s="46">
        <v>2</v>
      </c>
      <c r="E11" s="46">
        <v>1</v>
      </c>
      <c r="F11" s="6">
        <f t="shared" si="0"/>
        <v>97</v>
      </c>
      <c r="G11" s="2"/>
      <c r="H11" s="19" t="s">
        <v>5</v>
      </c>
      <c r="I11" s="46">
        <v>18</v>
      </c>
      <c r="J11" s="46">
        <v>40</v>
      </c>
      <c r="K11" s="46">
        <v>2</v>
      </c>
      <c r="L11" s="46">
        <v>1</v>
      </c>
      <c r="M11" s="6">
        <f t="shared" si="1"/>
        <v>55.5</v>
      </c>
      <c r="N11" s="9">
        <f>F21+F22+M10+M11</f>
        <v>251.5</v>
      </c>
      <c r="O11" s="19" t="s">
        <v>44</v>
      </c>
      <c r="P11" s="46">
        <v>37</v>
      </c>
      <c r="Q11" s="46">
        <v>46</v>
      </c>
      <c r="R11" s="46">
        <v>3</v>
      </c>
      <c r="S11" s="46">
        <v>0</v>
      </c>
      <c r="T11" s="6">
        <f t="shared" si="2"/>
        <v>70.5</v>
      </c>
      <c r="U11" s="2"/>
      <c r="V11" s="163">
        <f>V10/$V$12</f>
        <v>0.44634377967711303</v>
      </c>
      <c r="W11" s="163">
        <f t="shared" ref="W11:Y11" si="4">W10/$V$12</f>
        <v>0.50269072491294708</v>
      </c>
      <c r="X11" s="163">
        <f t="shared" si="4"/>
        <v>3.8303260525482746E-2</v>
      </c>
      <c r="Y11" s="163">
        <f t="shared" si="4"/>
        <v>1.2662234884457106E-2</v>
      </c>
      <c r="AB11" s="1"/>
    </row>
    <row r="12" spans="1:28" ht="24" customHeight="1" x14ac:dyDescent="0.2">
      <c r="A12" s="18" t="s">
        <v>17</v>
      </c>
      <c r="B12" s="46">
        <v>75</v>
      </c>
      <c r="C12" s="46">
        <v>49</v>
      </c>
      <c r="D12" s="46">
        <v>3</v>
      </c>
      <c r="E12" s="46">
        <v>2</v>
      </c>
      <c r="F12" s="6">
        <f t="shared" si="0"/>
        <v>97.5</v>
      </c>
      <c r="G12" s="2"/>
      <c r="H12" s="19" t="s">
        <v>6</v>
      </c>
      <c r="I12" s="46">
        <v>15</v>
      </c>
      <c r="J12" s="46">
        <v>32</v>
      </c>
      <c r="K12" s="46">
        <v>3</v>
      </c>
      <c r="L12" s="46">
        <v>0</v>
      </c>
      <c r="M12" s="6">
        <f t="shared" si="1"/>
        <v>45.5</v>
      </c>
      <c r="N12" s="2">
        <f>F22+M10+M11+M12</f>
        <v>240.5</v>
      </c>
      <c r="O12" s="19" t="s">
        <v>32</v>
      </c>
      <c r="P12" s="46">
        <v>20</v>
      </c>
      <c r="Q12" s="46">
        <v>30</v>
      </c>
      <c r="R12" s="46">
        <v>5</v>
      </c>
      <c r="S12" s="46">
        <v>1</v>
      </c>
      <c r="T12" s="6">
        <f t="shared" si="2"/>
        <v>52.5</v>
      </c>
      <c r="U12" s="2"/>
      <c r="V12">
        <f>V10+W10+X10+Y10</f>
        <v>3159</v>
      </c>
      <c r="AB12" s="1"/>
    </row>
    <row r="13" spans="1:28" ht="24" customHeight="1" x14ac:dyDescent="0.2">
      <c r="A13" s="18" t="s">
        <v>19</v>
      </c>
      <c r="B13" s="46">
        <v>67</v>
      </c>
      <c r="C13" s="46">
        <v>39</v>
      </c>
      <c r="D13" s="46">
        <v>6</v>
      </c>
      <c r="E13" s="46">
        <v>0</v>
      </c>
      <c r="F13" s="6">
        <f t="shared" si="0"/>
        <v>84.5</v>
      </c>
      <c r="G13" s="2">
        <f t="shared" ref="G13:G19" si="5">F10+F11+F12+F13</f>
        <v>374</v>
      </c>
      <c r="H13" s="19" t="s">
        <v>7</v>
      </c>
      <c r="I13" s="46">
        <v>27</v>
      </c>
      <c r="J13" s="46">
        <v>36</v>
      </c>
      <c r="K13" s="46">
        <v>3</v>
      </c>
      <c r="L13" s="46">
        <v>0</v>
      </c>
      <c r="M13" s="6">
        <f t="shared" si="1"/>
        <v>55.5</v>
      </c>
      <c r="N13" s="2">
        <f t="shared" ref="N13:N18" si="6">M10+M11+M12+M13</f>
        <v>220</v>
      </c>
      <c r="O13" s="19" t="s">
        <v>33</v>
      </c>
      <c r="P13" s="46">
        <v>35</v>
      </c>
      <c r="Q13" s="46">
        <v>42</v>
      </c>
      <c r="R13" s="46">
        <v>4</v>
      </c>
      <c r="S13" s="46">
        <v>0</v>
      </c>
      <c r="T13" s="6">
        <f t="shared" si="2"/>
        <v>67.5</v>
      </c>
      <c r="U13" s="2">
        <f t="shared" ref="U13:U21" si="7">T10+T11+T12+T13</f>
        <v>256</v>
      </c>
      <c r="AB13" s="81">
        <v>212.5</v>
      </c>
    </row>
    <row r="14" spans="1:28" ht="24" customHeight="1" x14ac:dyDescent="0.2">
      <c r="A14" s="18" t="s">
        <v>21</v>
      </c>
      <c r="B14" s="46">
        <v>63</v>
      </c>
      <c r="C14" s="46">
        <v>48</v>
      </c>
      <c r="D14" s="46">
        <v>3</v>
      </c>
      <c r="E14" s="46">
        <v>3</v>
      </c>
      <c r="F14" s="6">
        <f t="shared" si="0"/>
        <v>93</v>
      </c>
      <c r="G14" s="2">
        <f t="shared" si="5"/>
        <v>372</v>
      </c>
      <c r="H14" s="19" t="s">
        <v>9</v>
      </c>
      <c r="I14" s="46">
        <v>24</v>
      </c>
      <c r="J14" s="46">
        <v>41</v>
      </c>
      <c r="K14" s="46">
        <v>2</v>
      </c>
      <c r="L14" s="46">
        <v>1</v>
      </c>
      <c r="M14" s="6">
        <f t="shared" si="1"/>
        <v>59.5</v>
      </c>
      <c r="N14" s="2">
        <f t="shared" si="6"/>
        <v>216</v>
      </c>
      <c r="O14" s="19" t="s">
        <v>29</v>
      </c>
      <c r="P14" s="45">
        <v>27</v>
      </c>
      <c r="Q14" s="45">
        <v>41</v>
      </c>
      <c r="R14" s="45">
        <v>4</v>
      </c>
      <c r="S14" s="45">
        <v>1</v>
      </c>
      <c r="T14" s="6">
        <f t="shared" si="2"/>
        <v>65</v>
      </c>
      <c r="U14" s="2">
        <f t="shared" si="7"/>
        <v>255.5</v>
      </c>
      <c r="AB14" s="81">
        <v>226</v>
      </c>
    </row>
    <row r="15" spans="1:28" ht="24" customHeight="1" x14ac:dyDescent="0.2">
      <c r="A15" s="18" t="s">
        <v>23</v>
      </c>
      <c r="B15" s="46">
        <v>69</v>
      </c>
      <c r="C15" s="46">
        <v>40</v>
      </c>
      <c r="D15" s="46">
        <v>4</v>
      </c>
      <c r="E15" s="46">
        <v>1</v>
      </c>
      <c r="F15" s="6">
        <f t="shared" si="0"/>
        <v>85</v>
      </c>
      <c r="G15" s="2">
        <f t="shared" si="5"/>
        <v>360</v>
      </c>
      <c r="H15" s="19" t="s">
        <v>12</v>
      </c>
      <c r="I15" s="46">
        <v>25</v>
      </c>
      <c r="J15" s="46">
        <v>38</v>
      </c>
      <c r="K15" s="46">
        <v>2</v>
      </c>
      <c r="L15" s="46">
        <v>2</v>
      </c>
      <c r="M15" s="6">
        <f t="shared" si="1"/>
        <v>59.5</v>
      </c>
      <c r="N15" s="2">
        <f t="shared" si="6"/>
        <v>220</v>
      </c>
      <c r="O15" s="18" t="s">
        <v>30</v>
      </c>
      <c r="P15" s="46">
        <v>43</v>
      </c>
      <c r="Q15" s="46">
        <v>44</v>
      </c>
      <c r="R15" s="46">
        <v>3</v>
      </c>
      <c r="S15" s="46">
        <v>2</v>
      </c>
      <c r="T15" s="6">
        <f t="shared" si="2"/>
        <v>76.5</v>
      </c>
      <c r="U15" s="2">
        <f t="shared" si="7"/>
        <v>261.5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47</v>
      </c>
      <c r="D16" s="46">
        <v>2</v>
      </c>
      <c r="E16" s="46">
        <v>1</v>
      </c>
      <c r="F16" s="6">
        <f t="shared" si="0"/>
        <v>72</v>
      </c>
      <c r="G16" s="2">
        <f t="shared" si="5"/>
        <v>334.5</v>
      </c>
      <c r="H16" s="19" t="s">
        <v>15</v>
      </c>
      <c r="I16" s="46">
        <v>26</v>
      </c>
      <c r="J16" s="46">
        <v>34</v>
      </c>
      <c r="K16" s="46">
        <v>1</v>
      </c>
      <c r="L16" s="46">
        <v>1</v>
      </c>
      <c r="M16" s="6">
        <f t="shared" si="1"/>
        <v>51.5</v>
      </c>
      <c r="N16" s="2">
        <f t="shared" si="6"/>
        <v>226</v>
      </c>
      <c r="O16" s="19" t="s">
        <v>8</v>
      </c>
      <c r="P16" s="46">
        <v>42</v>
      </c>
      <c r="Q16" s="46">
        <v>47</v>
      </c>
      <c r="R16" s="46">
        <v>2</v>
      </c>
      <c r="S16" s="46">
        <v>0</v>
      </c>
      <c r="T16" s="6">
        <f t="shared" si="2"/>
        <v>72</v>
      </c>
      <c r="U16" s="2">
        <f>T13+T14+T15+T16</f>
        <v>281</v>
      </c>
      <c r="AB16" s="81">
        <v>234</v>
      </c>
    </row>
    <row r="17" spans="1:28" ht="24" customHeight="1" x14ac:dyDescent="0.2">
      <c r="A17" s="18" t="s">
        <v>40</v>
      </c>
      <c r="B17" s="46">
        <v>32</v>
      </c>
      <c r="C17" s="46">
        <v>50</v>
      </c>
      <c r="D17" s="46">
        <v>4</v>
      </c>
      <c r="E17" s="46">
        <v>1</v>
      </c>
      <c r="F17" s="6">
        <f t="shared" si="0"/>
        <v>76.5</v>
      </c>
      <c r="G17" s="2">
        <f t="shared" si="5"/>
        <v>326.5</v>
      </c>
      <c r="H17" s="19" t="s">
        <v>18</v>
      </c>
      <c r="I17" s="46">
        <v>37</v>
      </c>
      <c r="J17" s="46">
        <v>41</v>
      </c>
      <c r="K17" s="46">
        <v>3</v>
      </c>
      <c r="L17" s="46">
        <v>2</v>
      </c>
      <c r="M17" s="6">
        <f t="shared" si="1"/>
        <v>70.5</v>
      </c>
      <c r="N17" s="2">
        <f t="shared" si="6"/>
        <v>241</v>
      </c>
      <c r="O17" s="19" t="s">
        <v>10</v>
      </c>
      <c r="P17" s="46">
        <v>27</v>
      </c>
      <c r="Q17" s="46">
        <v>38</v>
      </c>
      <c r="R17" s="46">
        <v>4</v>
      </c>
      <c r="S17" s="46">
        <v>0</v>
      </c>
      <c r="T17" s="6">
        <f t="shared" si="2"/>
        <v>59.5</v>
      </c>
      <c r="U17" s="2">
        <f t="shared" si="7"/>
        <v>273</v>
      </c>
      <c r="AB17" s="81">
        <v>248</v>
      </c>
    </row>
    <row r="18" spans="1:28" ht="24" customHeight="1" x14ac:dyDescent="0.2">
      <c r="A18" s="18" t="s">
        <v>41</v>
      </c>
      <c r="B18" s="46">
        <v>49</v>
      </c>
      <c r="C18" s="46">
        <v>48</v>
      </c>
      <c r="D18" s="46">
        <v>6</v>
      </c>
      <c r="E18" s="46">
        <v>2</v>
      </c>
      <c r="F18" s="6">
        <f t="shared" si="0"/>
        <v>89.5</v>
      </c>
      <c r="G18" s="2">
        <f t="shared" si="5"/>
        <v>323</v>
      </c>
      <c r="H18" s="19" t="s">
        <v>20</v>
      </c>
      <c r="I18" s="46">
        <v>41</v>
      </c>
      <c r="J18" s="46">
        <v>46</v>
      </c>
      <c r="K18" s="46">
        <v>4</v>
      </c>
      <c r="L18" s="46">
        <v>1</v>
      </c>
      <c r="M18" s="6">
        <f t="shared" si="1"/>
        <v>77</v>
      </c>
      <c r="N18" s="2">
        <f t="shared" si="6"/>
        <v>258.5</v>
      </c>
      <c r="O18" s="19" t="s">
        <v>13</v>
      </c>
      <c r="P18" s="46">
        <v>30</v>
      </c>
      <c r="Q18" s="46">
        <v>40</v>
      </c>
      <c r="R18" s="46">
        <v>3</v>
      </c>
      <c r="S18" s="46">
        <v>0</v>
      </c>
      <c r="T18" s="6">
        <f t="shared" si="2"/>
        <v>61</v>
      </c>
      <c r="U18" s="2">
        <f t="shared" si="7"/>
        <v>269</v>
      </c>
      <c r="AB18" s="81">
        <v>248</v>
      </c>
    </row>
    <row r="19" spans="1:28" ht="24" customHeight="1" thickBot="1" x14ac:dyDescent="0.25">
      <c r="A19" s="21" t="s">
        <v>42</v>
      </c>
      <c r="B19" s="47">
        <v>41</v>
      </c>
      <c r="C19" s="47">
        <v>49</v>
      </c>
      <c r="D19" s="47">
        <v>4</v>
      </c>
      <c r="E19" s="47">
        <v>2</v>
      </c>
      <c r="F19" s="7">
        <f t="shared" si="0"/>
        <v>82.5</v>
      </c>
      <c r="G19" s="3">
        <f t="shared" si="5"/>
        <v>320.5</v>
      </c>
      <c r="H19" s="20" t="s">
        <v>22</v>
      </c>
      <c r="I19" s="45">
        <v>28</v>
      </c>
      <c r="J19" s="45">
        <v>46</v>
      </c>
      <c r="K19" s="45">
        <v>2</v>
      </c>
      <c r="L19" s="45">
        <v>0</v>
      </c>
      <c r="M19" s="6">
        <f t="shared" si="1"/>
        <v>64</v>
      </c>
      <c r="N19" s="2">
        <f>M16+M17+M18+M19</f>
        <v>263</v>
      </c>
      <c r="O19" s="19" t="s">
        <v>16</v>
      </c>
      <c r="P19" s="46">
        <v>25</v>
      </c>
      <c r="Q19" s="46">
        <v>37</v>
      </c>
      <c r="R19" s="46">
        <v>3</v>
      </c>
      <c r="S19" s="46">
        <v>0</v>
      </c>
      <c r="T19" s="6">
        <f t="shared" si="2"/>
        <v>55.5</v>
      </c>
      <c r="U19" s="2">
        <f t="shared" si="7"/>
        <v>248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29</v>
      </c>
      <c r="D20" s="45">
        <v>4</v>
      </c>
      <c r="E20" s="45">
        <v>1</v>
      </c>
      <c r="F20" s="8">
        <f t="shared" si="0"/>
        <v>50</v>
      </c>
      <c r="G20" s="35"/>
      <c r="H20" s="19" t="s">
        <v>24</v>
      </c>
      <c r="I20" s="46">
        <v>27</v>
      </c>
      <c r="J20" s="46">
        <v>42</v>
      </c>
      <c r="K20" s="46">
        <v>2</v>
      </c>
      <c r="L20" s="46">
        <v>0</v>
      </c>
      <c r="M20" s="8">
        <f t="shared" si="1"/>
        <v>59.5</v>
      </c>
      <c r="N20" s="2">
        <f>M17+M18+M19+M20</f>
        <v>271</v>
      </c>
      <c r="O20" s="19" t="s">
        <v>45</v>
      </c>
      <c r="P20" s="45">
        <v>28</v>
      </c>
      <c r="Q20" s="45">
        <v>45</v>
      </c>
      <c r="R20" s="45">
        <v>4</v>
      </c>
      <c r="S20" s="45">
        <v>1</v>
      </c>
      <c r="T20" s="8">
        <f t="shared" si="2"/>
        <v>69.5</v>
      </c>
      <c r="U20" s="2">
        <f t="shared" si="7"/>
        <v>245.5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38</v>
      </c>
      <c r="D21" s="46">
        <v>3</v>
      </c>
      <c r="E21" s="46">
        <v>1</v>
      </c>
      <c r="F21" s="6">
        <f t="shared" si="0"/>
        <v>56.5</v>
      </c>
      <c r="G21" s="36"/>
      <c r="H21" s="20" t="s">
        <v>25</v>
      </c>
      <c r="I21" s="46">
        <v>43</v>
      </c>
      <c r="J21" s="46">
        <v>38</v>
      </c>
      <c r="K21" s="46">
        <v>6</v>
      </c>
      <c r="L21" s="46">
        <v>4</v>
      </c>
      <c r="M21" s="6">
        <f t="shared" si="1"/>
        <v>81.5</v>
      </c>
      <c r="N21" s="2">
        <f>M18+M19+M20+M21</f>
        <v>282</v>
      </c>
      <c r="O21" s="21" t="s">
        <v>46</v>
      </c>
      <c r="P21" s="47">
        <v>23</v>
      </c>
      <c r="Q21" s="47">
        <v>33</v>
      </c>
      <c r="R21" s="47">
        <v>2</v>
      </c>
      <c r="S21" s="47">
        <v>0</v>
      </c>
      <c r="T21" s="7">
        <f t="shared" si="2"/>
        <v>48.5</v>
      </c>
      <c r="U21" s="3">
        <f t="shared" si="7"/>
        <v>234.5</v>
      </c>
      <c r="V21">
        <f>P21+P20+P19+P18</f>
        <v>106</v>
      </c>
      <c r="W21">
        <f t="shared" ref="W21:Y21" si="8">Q21+Q20+Q19+Q18</f>
        <v>155</v>
      </c>
      <c r="X21">
        <f t="shared" si="8"/>
        <v>12</v>
      </c>
      <c r="Y21">
        <f t="shared" si="8"/>
        <v>1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51</v>
      </c>
      <c r="D22" s="46">
        <v>4</v>
      </c>
      <c r="E22" s="46">
        <v>2</v>
      </c>
      <c r="F22" s="6">
        <f t="shared" si="0"/>
        <v>76</v>
      </c>
      <c r="G22" s="2"/>
      <c r="H22" s="21" t="s">
        <v>26</v>
      </c>
      <c r="I22" s="47">
        <v>29</v>
      </c>
      <c r="J22" s="47">
        <v>48</v>
      </c>
      <c r="K22" s="47">
        <v>3</v>
      </c>
      <c r="L22" s="47">
        <v>2</v>
      </c>
      <c r="M22" s="6">
        <f t="shared" si="1"/>
        <v>73.5</v>
      </c>
      <c r="N22" s="3">
        <f>M19+M20+M21+M22</f>
        <v>278.5</v>
      </c>
      <c r="O22" s="19"/>
      <c r="P22" s="45"/>
      <c r="Q22" s="45"/>
      <c r="R22" s="45"/>
      <c r="S22" s="45"/>
      <c r="T22" s="8"/>
      <c r="U22" s="34"/>
      <c r="V22" s="161">
        <f>(V21*0.5)/V23</f>
        <v>0.19343065693430658</v>
      </c>
      <c r="W22" s="161">
        <f>W21/V23</f>
        <v>0.56569343065693434</v>
      </c>
      <c r="X22" s="161">
        <f>(X21*2)/V23</f>
        <v>8.7591240875912413E-2</v>
      </c>
      <c r="Y22" s="161">
        <f>(Y21*2.5)/V23</f>
        <v>9.1240875912408752E-3</v>
      </c>
      <c r="AB22" s="81"/>
    </row>
    <row r="23" spans="1:28" ht="13.5" customHeight="1" x14ac:dyDescent="0.2">
      <c r="A23" s="173" t="s">
        <v>47</v>
      </c>
      <c r="B23" s="174"/>
      <c r="C23" s="179" t="s">
        <v>50</v>
      </c>
      <c r="D23" s="180"/>
      <c r="E23" s="180"/>
      <c r="F23" s="181"/>
      <c r="G23" s="84">
        <f>MAX(G13:G19)</f>
        <v>374</v>
      </c>
      <c r="H23" s="177" t="s">
        <v>48</v>
      </c>
      <c r="I23" s="178"/>
      <c r="J23" s="170" t="s">
        <v>50</v>
      </c>
      <c r="K23" s="171"/>
      <c r="L23" s="171"/>
      <c r="M23" s="172"/>
      <c r="N23" s="85">
        <f>MAX(N10:N22)</f>
        <v>282</v>
      </c>
      <c r="O23" s="173" t="s">
        <v>49</v>
      </c>
      <c r="P23" s="174"/>
      <c r="Q23" s="179" t="s">
        <v>50</v>
      </c>
      <c r="R23" s="180"/>
      <c r="S23" s="180"/>
      <c r="T23" s="181"/>
      <c r="U23" s="84">
        <f>MAX(U13:U21)</f>
        <v>281</v>
      </c>
      <c r="V23" s="162">
        <f>V21+W21+X21+Y21</f>
        <v>274</v>
      </c>
      <c r="AB23" s="1"/>
    </row>
    <row r="24" spans="1:28" ht="13.5" customHeight="1" x14ac:dyDescent="0.2">
      <c r="A24" s="175"/>
      <c r="B24" s="176"/>
      <c r="C24" s="82" t="s">
        <v>73</v>
      </c>
      <c r="D24" s="86"/>
      <c r="E24" s="86"/>
      <c r="F24" s="87" t="s">
        <v>65</v>
      </c>
      <c r="G24" s="88"/>
      <c r="H24" s="175"/>
      <c r="I24" s="176"/>
      <c r="J24" s="82" t="s">
        <v>73</v>
      </c>
      <c r="K24" s="86"/>
      <c r="L24" s="86"/>
      <c r="M24" s="87" t="s">
        <v>71</v>
      </c>
      <c r="N24" s="88"/>
      <c r="O24" s="175"/>
      <c r="P24" s="176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4" workbookViewId="0">
      <selection activeCell="O27" sqref="O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3" t="s">
        <v>38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1" t="s">
        <v>54</v>
      </c>
      <c r="B4" s="211"/>
      <c r="C4" s="211"/>
      <c r="D4" s="51"/>
      <c r="E4" s="214" t="str">
        <f>'G-1'!E4:H4</f>
        <v>DE OBRA</v>
      </c>
      <c r="F4" s="214"/>
      <c r="G4" s="214"/>
      <c r="H4" s="21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2" t="s">
        <v>56</v>
      </c>
      <c r="B5" s="212"/>
      <c r="C5" s="212"/>
      <c r="D5" s="214" t="str">
        <f>'G-1'!D5:H5</f>
        <v>CALLE 68 X CARRERA 44</v>
      </c>
      <c r="E5" s="214"/>
      <c r="F5" s="214"/>
      <c r="G5" s="214"/>
      <c r="H5" s="214"/>
      <c r="I5" s="212" t="s">
        <v>53</v>
      </c>
      <c r="J5" s="212"/>
      <c r="K5" s="212"/>
      <c r="L5" s="189">
        <f>'G-1'!L5:N5</f>
        <v>6844</v>
      </c>
      <c r="M5" s="189"/>
      <c r="N5" s="189"/>
      <c r="O5" s="50"/>
      <c r="P5" s="212" t="s">
        <v>57</v>
      </c>
      <c r="Q5" s="212"/>
      <c r="R5" s="212"/>
      <c r="S5" s="189" t="s">
        <v>134</v>
      </c>
      <c r="T5" s="189"/>
      <c r="U5" s="189"/>
    </row>
    <row r="6" spans="1:28" ht="12.75" customHeight="1" x14ac:dyDescent="0.2">
      <c r="A6" s="212" t="s">
        <v>55</v>
      </c>
      <c r="B6" s="212"/>
      <c r="C6" s="212"/>
      <c r="D6" s="198" t="s">
        <v>151</v>
      </c>
      <c r="E6" s="198"/>
      <c r="F6" s="198"/>
      <c r="G6" s="198"/>
      <c r="H6" s="198"/>
      <c r="I6" s="212" t="s">
        <v>59</v>
      </c>
      <c r="J6" s="212"/>
      <c r="K6" s="212"/>
      <c r="L6" s="221">
        <v>3</v>
      </c>
      <c r="M6" s="221"/>
      <c r="N6" s="221"/>
      <c r="O6" s="54"/>
      <c r="P6" s="212" t="s">
        <v>58</v>
      </c>
      <c r="Q6" s="212"/>
      <c r="R6" s="212"/>
      <c r="S6" s="215">
        <f>'G-1'!S6:U6</f>
        <v>43833</v>
      </c>
      <c r="T6" s="215"/>
      <c r="U6" s="215"/>
    </row>
    <row r="7" spans="1:28" ht="7.5" customHeight="1" x14ac:dyDescent="0.2">
      <c r="A7" s="55"/>
      <c r="B7" s="49"/>
      <c r="C7" s="49"/>
      <c r="D7" s="49"/>
      <c r="E7" s="222"/>
      <c r="F7" s="222"/>
      <c r="G7" s="222"/>
      <c r="H7" s="222"/>
      <c r="I7" s="222"/>
      <c r="J7" s="222"/>
      <c r="K7" s="22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6" t="s">
        <v>36</v>
      </c>
      <c r="B8" s="218" t="s">
        <v>34</v>
      </c>
      <c r="C8" s="219"/>
      <c r="D8" s="219"/>
      <c r="E8" s="220"/>
      <c r="F8" s="216" t="s">
        <v>35</v>
      </c>
      <c r="G8" s="216" t="s">
        <v>37</v>
      </c>
      <c r="H8" s="216" t="s">
        <v>36</v>
      </c>
      <c r="I8" s="218" t="s">
        <v>34</v>
      </c>
      <c r="J8" s="219"/>
      <c r="K8" s="219"/>
      <c r="L8" s="220"/>
      <c r="M8" s="216" t="s">
        <v>35</v>
      </c>
      <c r="N8" s="216" t="s">
        <v>37</v>
      </c>
      <c r="O8" s="216" t="s">
        <v>36</v>
      </c>
      <c r="P8" s="218" t="s">
        <v>34</v>
      </c>
      <c r="Q8" s="219"/>
      <c r="R8" s="219"/>
      <c r="S8" s="220"/>
      <c r="T8" s="216" t="s">
        <v>35</v>
      </c>
      <c r="U8" s="216" t="s">
        <v>37</v>
      </c>
    </row>
    <row r="9" spans="1:28" ht="12" customHeight="1" x14ac:dyDescent="0.2">
      <c r="A9" s="217"/>
      <c r="B9" s="57" t="s">
        <v>52</v>
      </c>
      <c r="C9" s="57" t="s">
        <v>0</v>
      </c>
      <c r="D9" s="57" t="s">
        <v>2</v>
      </c>
      <c r="E9" s="58" t="s">
        <v>3</v>
      </c>
      <c r="F9" s="217"/>
      <c r="G9" s="217"/>
      <c r="H9" s="217"/>
      <c r="I9" s="59" t="s">
        <v>52</v>
      </c>
      <c r="J9" s="59" t="s">
        <v>0</v>
      </c>
      <c r="K9" s="57" t="s">
        <v>2</v>
      </c>
      <c r="L9" s="58" t="s">
        <v>3</v>
      </c>
      <c r="M9" s="217"/>
      <c r="N9" s="217"/>
      <c r="O9" s="217"/>
      <c r="P9" s="59" t="s">
        <v>52</v>
      </c>
      <c r="Q9" s="59" t="s">
        <v>0</v>
      </c>
      <c r="R9" s="57" t="s">
        <v>2</v>
      </c>
      <c r="S9" s="58" t="s">
        <v>3</v>
      </c>
      <c r="T9" s="217"/>
      <c r="U9" s="217"/>
    </row>
    <row r="10" spans="1:28" ht="24" customHeight="1" x14ac:dyDescent="0.2">
      <c r="A10" s="60" t="s">
        <v>11</v>
      </c>
      <c r="B10" s="61">
        <v>47</v>
      </c>
      <c r="C10" s="61">
        <v>197</v>
      </c>
      <c r="D10" s="61">
        <v>16</v>
      </c>
      <c r="E10" s="61">
        <v>1</v>
      </c>
      <c r="F10" s="62">
        <f t="shared" ref="F10:F22" si="0">B10*0.5+C10*1+D10*2+E10*2.5</f>
        <v>255</v>
      </c>
      <c r="G10" s="63"/>
      <c r="H10" s="64" t="s">
        <v>4</v>
      </c>
      <c r="I10" s="46">
        <v>92</v>
      </c>
      <c r="J10" s="46">
        <v>254</v>
      </c>
      <c r="K10" s="46">
        <v>19</v>
      </c>
      <c r="L10" s="46">
        <v>3</v>
      </c>
      <c r="M10" s="62">
        <f t="shared" ref="M10:M22" si="1">I10*0.5+J10*1+K10*2+L10*2.5</f>
        <v>345.5</v>
      </c>
      <c r="N10" s="65">
        <f>F20+F21+F22+M10</f>
        <v>1331</v>
      </c>
      <c r="O10" s="64" t="s">
        <v>43</v>
      </c>
      <c r="P10" s="46">
        <v>104</v>
      </c>
      <c r="Q10" s="46">
        <v>258</v>
      </c>
      <c r="R10" s="46">
        <v>15</v>
      </c>
      <c r="S10" s="46">
        <v>4</v>
      </c>
      <c r="T10" s="62">
        <f t="shared" ref="T10:T21" si="2">P10*0.5+Q10*1+R10*2+S10*2.5</f>
        <v>350</v>
      </c>
      <c r="U10" s="66"/>
      <c r="V10">
        <f>SUM(B10:B22)+SUM(I10:I22)+SUM(P10:P21)</f>
        <v>3015</v>
      </c>
      <c r="W10">
        <f t="shared" ref="W10:Y10" si="3">SUM(C10:C22)+SUM(J10:J22)+SUM(Q10:Q21)</f>
        <v>8801</v>
      </c>
      <c r="X10">
        <f t="shared" si="3"/>
        <v>681</v>
      </c>
      <c r="Y10">
        <f t="shared" si="3"/>
        <v>124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52</v>
      </c>
      <c r="C11" s="61">
        <v>211</v>
      </c>
      <c r="D11" s="61">
        <v>19</v>
      </c>
      <c r="E11" s="61">
        <v>2</v>
      </c>
      <c r="F11" s="62">
        <f t="shared" si="0"/>
        <v>280</v>
      </c>
      <c r="G11" s="63"/>
      <c r="H11" s="64" t="s">
        <v>5</v>
      </c>
      <c r="I11" s="46">
        <v>99</v>
      </c>
      <c r="J11" s="46">
        <v>261</v>
      </c>
      <c r="K11" s="46">
        <v>18</v>
      </c>
      <c r="L11" s="46">
        <v>1</v>
      </c>
      <c r="M11" s="62">
        <f t="shared" si="1"/>
        <v>349</v>
      </c>
      <c r="N11" s="65">
        <f>F21+F22+M10+M11</f>
        <v>1350</v>
      </c>
      <c r="O11" s="64" t="s">
        <v>44</v>
      </c>
      <c r="P11" s="46">
        <v>99</v>
      </c>
      <c r="Q11" s="46">
        <v>247</v>
      </c>
      <c r="R11" s="46">
        <v>13</v>
      </c>
      <c r="S11" s="46">
        <v>3</v>
      </c>
      <c r="T11" s="62">
        <f t="shared" si="2"/>
        <v>330</v>
      </c>
      <c r="U11" s="63"/>
      <c r="V11" s="163">
        <f>V10/$V$12</f>
        <v>0.23888756833848349</v>
      </c>
      <c r="W11" s="163">
        <f t="shared" ref="W11:Y11" si="4">W10/$V$12</f>
        <v>0.69732984708026302</v>
      </c>
      <c r="X11" s="163">
        <f t="shared" si="4"/>
        <v>5.3957689565010694E-2</v>
      </c>
      <c r="Y11" s="163">
        <f t="shared" si="4"/>
        <v>9.8248950162427694E-3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69</v>
      </c>
      <c r="C12" s="61">
        <v>218</v>
      </c>
      <c r="D12" s="61">
        <v>17</v>
      </c>
      <c r="E12" s="61">
        <v>3</v>
      </c>
      <c r="F12" s="62">
        <f t="shared" si="0"/>
        <v>294</v>
      </c>
      <c r="G12" s="63"/>
      <c r="H12" s="64" t="s">
        <v>6</v>
      </c>
      <c r="I12" s="46">
        <v>97</v>
      </c>
      <c r="J12" s="46">
        <v>247</v>
      </c>
      <c r="K12" s="46">
        <v>24</v>
      </c>
      <c r="L12" s="46">
        <v>4</v>
      </c>
      <c r="M12" s="62">
        <f t="shared" si="1"/>
        <v>353.5</v>
      </c>
      <c r="N12" s="63">
        <f>F22+M10+M11+M12</f>
        <v>1388</v>
      </c>
      <c r="O12" s="64" t="s">
        <v>32</v>
      </c>
      <c r="P12" s="46">
        <v>94</v>
      </c>
      <c r="Q12" s="46">
        <v>223</v>
      </c>
      <c r="R12" s="46">
        <v>14</v>
      </c>
      <c r="S12" s="46">
        <v>6</v>
      </c>
      <c r="T12" s="62">
        <f t="shared" si="2"/>
        <v>313</v>
      </c>
      <c r="U12" s="63"/>
      <c r="V12">
        <f>V10+W10+X10+Y10</f>
        <v>12621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214</v>
      </c>
      <c r="D13" s="61">
        <v>21</v>
      </c>
      <c r="E13" s="61">
        <v>5</v>
      </c>
      <c r="F13" s="62">
        <f t="shared" si="0"/>
        <v>298</v>
      </c>
      <c r="G13" s="63">
        <f t="shared" ref="G13:G19" si="5">F10+F11+F12+F13</f>
        <v>1127</v>
      </c>
      <c r="H13" s="64" t="s">
        <v>7</v>
      </c>
      <c r="I13" s="46">
        <v>81</v>
      </c>
      <c r="J13" s="46">
        <v>234</v>
      </c>
      <c r="K13" s="46">
        <v>22</v>
      </c>
      <c r="L13" s="46">
        <v>2</v>
      </c>
      <c r="M13" s="62">
        <f t="shared" si="1"/>
        <v>323.5</v>
      </c>
      <c r="N13" s="63">
        <f t="shared" ref="N13:N18" si="6">M10+M11+M12+M13</f>
        <v>1371.5</v>
      </c>
      <c r="O13" s="64" t="s">
        <v>33</v>
      </c>
      <c r="P13" s="46">
        <v>77</v>
      </c>
      <c r="Q13" s="46">
        <v>208</v>
      </c>
      <c r="R13" s="46">
        <v>19</v>
      </c>
      <c r="S13" s="46">
        <v>5</v>
      </c>
      <c r="T13" s="62">
        <f t="shared" si="2"/>
        <v>297</v>
      </c>
      <c r="U13" s="63">
        <f t="shared" ref="U13:U21" si="7">T10+T11+T12+T13</f>
        <v>1290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60</v>
      </c>
      <c r="C14" s="61">
        <v>215</v>
      </c>
      <c r="D14" s="61">
        <v>23</v>
      </c>
      <c r="E14" s="61">
        <v>4</v>
      </c>
      <c r="F14" s="62">
        <f t="shared" si="0"/>
        <v>301</v>
      </c>
      <c r="G14" s="63">
        <f t="shared" si="5"/>
        <v>1173</v>
      </c>
      <c r="H14" s="64" t="s">
        <v>9</v>
      </c>
      <c r="I14" s="46">
        <v>76</v>
      </c>
      <c r="J14" s="46">
        <v>219</v>
      </c>
      <c r="K14" s="46">
        <v>21</v>
      </c>
      <c r="L14" s="46">
        <v>3</v>
      </c>
      <c r="M14" s="62">
        <f t="shared" si="1"/>
        <v>306.5</v>
      </c>
      <c r="N14" s="63">
        <f t="shared" si="6"/>
        <v>1332.5</v>
      </c>
      <c r="O14" s="64" t="s">
        <v>29</v>
      </c>
      <c r="P14" s="45">
        <v>74</v>
      </c>
      <c r="Q14" s="45">
        <v>221</v>
      </c>
      <c r="R14" s="45">
        <v>17</v>
      </c>
      <c r="S14" s="45">
        <v>4</v>
      </c>
      <c r="T14" s="62">
        <f t="shared" si="2"/>
        <v>302</v>
      </c>
      <c r="U14" s="63">
        <f t="shared" si="7"/>
        <v>1242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75</v>
      </c>
      <c r="C15" s="61">
        <v>212</v>
      </c>
      <c r="D15" s="61">
        <v>21</v>
      </c>
      <c r="E15" s="61">
        <v>5</v>
      </c>
      <c r="F15" s="62">
        <f t="shared" si="0"/>
        <v>304</v>
      </c>
      <c r="G15" s="63">
        <f t="shared" si="5"/>
        <v>1197</v>
      </c>
      <c r="H15" s="64" t="s">
        <v>12</v>
      </c>
      <c r="I15" s="46">
        <v>75</v>
      </c>
      <c r="J15" s="46">
        <v>212</v>
      </c>
      <c r="K15" s="46">
        <v>20</v>
      </c>
      <c r="L15" s="46">
        <v>2</v>
      </c>
      <c r="M15" s="62">
        <f t="shared" si="1"/>
        <v>294.5</v>
      </c>
      <c r="N15" s="63">
        <f t="shared" si="6"/>
        <v>1278</v>
      </c>
      <c r="O15" s="60" t="s">
        <v>30</v>
      </c>
      <c r="P15" s="46">
        <v>81</v>
      </c>
      <c r="Q15" s="46">
        <v>239</v>
      </c>
      <c r="R15" s="46">
        <v>21</v>
      </c>
      <c r="S15" s="46">
        <v>6</v>
      </c>
      <c r="T15" s="62">
        <f t="shared" si="2"/>
        <v>336.5</v>
      </c>
      <c r="U15" s="63">
        <f t="shared" si="7"/>
        <v>1248.5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64</v>
      </c>
      <c r="C16" s="61">
        <v>201</v>
      </c>
      <c r="D16" s="61">
        <v>17</v>
      </c>
      <c r="E16" s="61">
        <v>5</v>
      </c>
      <c r="F16" s="62">
        <f t="shared" si="0"/>
        <v>279.5</v>
      </c>
      <c r="G16" s="63">
        <f t="shared" si="5"/>
        <v>1182.5</v>
      </c>
      <c r="H16" s="64" t="s">
        <v>15</v>
      </c>
      <c r="I16" s="46">
        <v>66</v>
      </c>
      <c r="J16" s="46">
        <v>201</v>
      </c>
      <c r="K16" s="46">
        <v>18</v>
      </c>
      <c r="L16" s="46">
        <v>1</v>
      </c>
      <c r="M16" s="62">
        <f t="shared" si="1"/>
        <v>272.5</v>
      </c>
      <c r="N16" s="63">
        <f t="shared" si="6"/>
        <v>1197</v>
      </c>
      <c r="O16" s="64" t="s">
        <v>8</v>
      </c>
      <c r="P16" s="46">
        <v>129</v>
      </c>
      <c r="Q16" s="46">
        <v>248</v>
      </c>
      <c r="R16" s="46">
        <v>17</v>
      </c>
      <c r="S16" s="46">
        <v>2</v>
      </c>
      <c r="T16" s="62">
        <f t="shared" si="2"/>
        <v>351.5</v>
      </c>
      <c r="U16" s="63">
        <f t="shared" si="7"/>
        <v>1287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59</v>
      </c>
      <c r="C17" s="61">
        <v>241</v>
      </c>
      <c r="D17" s="61">
        <v>15</v>
      </c>
      <c r="E17" s="61">
        <v>4</v>
      </c>
      <c r="F17" s="62">
        <f t="shared" si="0"/>
        <v>310.5</v>
      </c>
      <c r="G17" s="63">
        <f t="shared" si="5"/>
        <v>1195</v>
      </c>
      <c r="H17" s="64" t="s">
        <v>18</v>
      </c>
      <c r="I17" s="46">
        <v>54</v>
      </c>
      <c r="J17" s="46">
        <v>194</v>
      </c>
      <c r="K17" s="46">
        <v>12</v>
      </c>
      <c r="L17" s="46">
        <v>2</v>
      </c>
      <c r="M17" s="62">
        <f t="shared" si="1"/>
        <v>250</v>
      </c>
      <c r="N17" s="63">
        <f t="shared" si="6"/>
        <v>1123.5</v>
      </c>
      <c r="O17" s="64" t="s">
        <v>10</v>
      </c>
      <c r="P17" s="46">
        <v>99</v>
      </c>
      <c r="Q17" s="46">
        <v>253</v>
      </c>
      <c r="R17" s="46">
        <v>15</v>
      </c>
      <c r="S17" s="46">
        <v>3</v>
      </c>
      <c r="T17" s="62">
        <f t="shared" si="2"/>
        <v>340</v>
      </c>
      <c r="U17" s="63">
        <f t="shared" si="7"/>
        <v>1330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74</v>
      </c>
      <c r="C18" s="61">
        <v>271</v>
      </c>
      <c r="D18" s="61">
        <v>19</v>
      </c>
      <c r="E18" s="61">
        <v>4</v>
      </c>
      <c r="F18" s="62">
        <f t="shared" si="0"/>
        <v>356</v>
      </c>
      <c r="G18" s="63">
        <f t="shared" si="5"/>
        <v>1250</v>
      </c>
      <c r="H18" s="64" t="s">
        <v>20</v>
      </c>
      <c r="I18" s="46">
        <v>60</v>
      </c>
      <c r="J18" s="46">
        <v>207</v>
      </c>
      <c r="K18" s="46">
        <v>14</v>
      </c>
      <c r="L18" s="46">
        <v>1</v>
      </c>
      <c r="M18" s="62">
        <f t="shared" si="1"/>
        <v>267.5</v>
      </c>
      <c r="N18" s="63">
        <f t="shared" si="6"/>
        <v>1084.5</v>
      </c>
      <c r="O18" s="64" t="s">
        <v>13</v>
      </c>
      <c r="P18" s="46">
        <v>122</v>
      </c>
      <c r="Q18" s="46">
        <v>248</v>
      </c>
      <c r="R18" s="46">
        <v>19</v>
      </c>
      <c r="S18" s="46">
        <v>3</v>
      </c>
      <c r="T18" s="62">
        <f t="shared" si="2"/>
        <v>354.5</v>
      </c>
      <c r="U18" s="63">
        <f t="shared" si="7"/>
        <v>1382.5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70</v>
      </c>
      <c r="C19" s="69">
        <v>264</v>
      </c>
      <c r="D19" s="69">
        <v>17</v>
      </c>
      <c r="E19" s="69">
        <v>6</v>
      </c>
      <c r="F19" s="70">
        <f t="shared" si="0"/>
        <v>348</v>
      </c>
      <c r="G19" s="71">
        <f t="shared" si="5"/>
        <v>1294</v>
      </c>
      <c r="H19" s="72" t="s">
        <v>22</v>
      </c>
      <c r="I19" s="45">
        <v>81</v>
      </c>
      <c r="J19" s="45">
        <v>218</v>
      </c>
      <c r="K19" s="45">
        <v>18</v>
      </c>
      <c r="L19" s="45">
        <v>3</v>
      </c>
      <c r="M19" s="62">
        <f t="shared" si="1"/>
        <v>302</v>
      </c>
      <c r="N19" s="63">
        <f>M16+M17+M18+M19</f>
        <v>1092</v>
      </c>
      <c r="O19" s="64" t="s">
        <v>16</v>
      </c>
      <c r="P19" s="46">
        <v>111</v>
      </c>
      <c r="Q19" s="46">
        <v>267</v>
      </c>
      <c r="R19" s="46">
        <v>15</v>
      </c>
      <c r="S19" s="46">
        <v>4</v>
      </c>
      <c r="T19" s="62">
        <f t="shared" si="2"/>
        <v>362.5</v>
      </c>
      <c r="U19" s="63">
        <f t="shared" si="7"/>
        <v>1408.5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74</v>
      </c>
      <c r="C20" s="67">
        <v>241</v>
      </c>
      <c r="D20" s="67">
        <v>21</v>
      </c>
      <c r="E20" s="67">
        <v>4</v>
      </c>
      <c r="F20" s="73">
        <f t="shared" si="0"/>
        <v>330</v>
      </c>
      <c r="G20" s="74"/>
      <c r="H20" s="64" t="s">
        <v>24</v>
      </c>
      <c r="I20" s="46">
        <v>77</v>
      </c>
      <c r="J20" s="46">
        <v>241</v>
      </c>
      <c r="K20" s="46">
        <v>11</v>
      </c>
      <c r="L20" s="46">
        <v>3</v>
      </c>
      <c r="M20" s="73">
        <f t="shared" si="1"/>
        <v>309</v>
      </c>
      <c r="N20" s="63">
        <f>M17+M18+M19+M20</f>
        <v>1128.5</v>
      </c>
      <c r="O20" s="64" t="s">
        <v>45</v>
      </c>
      <c r="P20" s="45">
        <v>81</v>
      </c>
      <c r="Q20" s="45">
        <v>254</v>
      </c>
      <c r="R20" s="45">
        <v>18</v>
      </c>
      <c r="S20" s="45">
        <v>3</v>
      </c>
      <c r="T20" s="73">
        <f t="shared" si="2"/>
        <v>338</v>
      </c>
      <c r="U20" s="63">
        <f t="shared" si="7"/>
        <v>1395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69</v>
      </c>
      <c r="C21" s="61">
        <v>238</v>
      </c>
      <c r="D21" s="61">
        <v>19</v>
      </c>
      <c r="E21" s="61">
        <v>2</v>
      </c>
      <c r="F21" s="62">
        <f t="shared" si="0"/>
        <v>315.5</v>
      </c>
      <c r="G21" s="75"/>
      <c r="H21" s="72" t="s">
        <v>25</v>
      </c>
      <c r="I21" s="46">
        <v>69</v>
      </c>
      <c r="J21" s="46">
        <v>221</v>
      </c>
      <c r="K21" s="46">
        <v>23</v>
      </c>
      <c r="L21" s="46">
        <v>4</v>
      </c>
      <c r="M21" s="62">
        <f t="shared" si="1"/>
        <v>311.5</v>
      </c>
      <c r="N21" s="63">
        <f>M18+M19+M20+M21</f>
        <v>1190</v>
      </c>
      <c r="O21" s="68" t="s">
        <v>46</v>
      </c>
      <c r="P21" s="47">
        <v>74</v>
      </c>
      <c r="Q21" s="47">
        <v>231</v>
      </c>
      <c r="R21" s="47">
        <v>16</v>
      </c>
      <c r="S21" s="47">
        <v>1</v>
      </c>
      <c r="T21" s="70">
        <f t="shared" si="2"/>
        <v>302.5</v>
      </c>
      <c r="U21" s="71">
        <f t="shared" si="7"/>
        <v>1357.5</v>
      </c>
      <c r="V21">
        <f>P21+P20+P19+P18</f>
        <v>388</v>
      </c>
      <c r="W21">
        <f t="shared" ref="W21:Y21" si="8">Q21+Q20+Q19+Q18</f>
        <v>1000</v>
      </c>
      <c r="X21">
        <f t="shared" si="8"/>
        <v>68</v>
      </c>
      <c r="Y21">
        <f t="shared" si="8"/>
        <v>11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94</v>
      </c>
      <c r="C22" s="61">
        <v>244</v>
      </c>
      <c r="D22" s="61">
        <v>22</v>
      </c>
      <c r="E22" s="61">
        <v>2</v>
      </c>
      <c r="F22" s="62">
        <f t="shared" si="0"/>
        <v>340</v>
      </c>
      <c r="G22" s="63"/>
      <c r="H22" s="68" t="s">
        <v>26</v>
      </c>
      <c r="I22" s="47">
        <v>77</v>
      </c>
      <c r="J22" s="47">
        <v>228</v>
      </c>
      <c r="K22" s="47">
        <v>15</v>
      </c>
      <c r="L22" s="47">
        <v>4</v>
      </c>
      <c r="M22" s="62">
        <f t="shared" si="1"/>
        <v>306.5</v>
      </c>
      <c r="N22" s="71">
        <f>M19+M20+M21+M22</f>
        <v>1229</v>
      </c>
      <c r="O22" s="64"/>
      <c r="P22" s="67"/>
      <c r="Q22" s="169"/>
      <c r="R22" s="169"/>
      <c r="S22" s="169"/>
      <c r="T22" s="73"/>
      <c r="U22" s="76"/>
      <c r="V22" s="161">
        <f>(V21*0.5)/V23</f>
        <v>0.13224267211997273</v>
      </c>
      <c r="W22" s="161">
        <f>W21/V23</f>
        <v>0.68166325835037489</v>
      </c>
      <c r="X22" s="161">
        <f>(X21*2)/V23</f>
        <v>9.2706203135650991E-2</v>
      </c>
      <c r="Y22" s="161">
        <f>(Y21*2.5)/V23</f>
        <v>1.8745739604635311E-2</v>
      </c>
      <c r="Z22" s="81">
        <v>845.5</v>
      </c>
      <c r="AA22" s="1"/>
      <c r="AB22" s="81"/>
    </row>
    <row r="23" spans="1:28" ht="13.5" customHeight="1" x14ac:dyDescent="0.2">
      <c r="A23" s="202" t="s">
        <v>47</v>
      </c>
      <c r="B23" s="203"/>
      <c r="C23" s="208" t="s">
        <v>50</v>
      </c>
      <c r="D23" s="209"/>
      <c r="E23" s="209"/>
      <c r="F23" s="210"/>
      <c r="G23" s="89">
        <f>MAX(G13:G19)</f>
        <v>1294</v>
      </c>
      <c r="H23" s="206" t="s">
        <v>48</v>
      </c>
      <c r="I23" s="207"/>
      <c r="J23" s="199" t="s">
        <v>50</v>
      </c>
      <c r="K23" s="200"/>
      <c r="L23" s="200"/>
      <c r="M23" s="201"/>
      <c r="N23" s="90">
        <f>MAX(N10:N22)</f>
        <v>1388</v>
      </c>
      <c r="O23" s="202" t="s">
        <v>49</v>
      </c>
      <c r="P23" s="203"/>
      <c r="Q23" s="208" t="s">
        <v>50</v>
      </c>
      <c r="R23" s="209"/>
      <c r="S23" s="209"/>
      <c r="T23" s="210"/>
      <c r="U23" s="89">
        <f>MAX(U13:U21)</f>
        <v>1408.5</v>
      </c>
      <c r="V23" s="162">
        <f>V21+W21+X21+Y21</f>
        <v>1467</v>
      </c>
      <c r="Z23" s="1"/>
      <c r="AA23" s="1"/>
      <c r="AB23" s="1"/>
    </row>
    <row r="24" spans="1:28" ht="13.5" customHeight="1" x14ac:dyDescent="0.2">
      <c r="A24" s="204"/>
      <c r="B24" s="205"/>
      <c r="C24" s="83" t="s">
        <v>73</v>
      </c>
      <c r="D24" s="86"/>
      <c r="E24" s="86"/>
      <c r="F24" s="87" t="s">
        <v>89</v>
      </c>
      <c r="G24" s="88"/>
      <c r="H24" s="204"/>
      <c r="I24" s="205"/>
      <c r="J24" s="83" t="s">
        <v>73</v>
      </c>
      <c r="K24" s="86"/>
      <c r="L24" s="86"/>
      <c r="M24" s="87" t="s">
        <v>75</v>
      </c>
      <c r="N24" s="88"/>
      <c r="O24" s="204"/>
      <c r="P24" s="205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5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6" t="s">
        <v>62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3" t="s">
        <v>54</v>
      </c>
      <c r="B5" s="183"/>
      <c r="C5" s="183"/>
      <c r="D5" s="26"/>
      <c r="E5" s="188" t="str">
        <f>'G-1'!E4:H4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88" t="str">
        <f>'G-1'!D5:H5</f>
        <v>CALLE 68 X CARRERA 44</v>
      </c>
      <c r="E6" s="188"/>
      <c r="F6" s="188"/>
      <c r="G6" s="188"/>
      <c r="H6" s="188"/>
      <c r="I6" s="184" t="s">
        <v>53</v>
      </c>
      <c r="J6" s="184"/>
      <c r="K6" s="184"/>
      <c r="L6" s="189">
        <f>'G-1'!L5:N5</f>
        <v>6844</v>
      </c>
      <c r="M6" s="189"/>
      <c r="N6" s="189"/>
      <c r="O6" s="12"/>
      <c r="P6" s="184" t="s">
        <v>58</v>
      </c>
      <c r="Q6" s="184"/>
      <c r="R6" s="184"/>
      <c r="S6" s="223">
        <f>'G-1'!S6:U6</f>
        <v>43833</v>
      </c>
      <c r="T6" s="223"/>
      <c r="U6" s="223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f>'G-1'!B10+'G-2'!B10+'G-3'!B10</f>
        <v>165</v>
      </c>
      <c r="C10" s="46">
        <f>'G-1'!C10+'G-2'!C10+'G-3'!C10</f>
        <v>277</v>
      </c>
      <c r="D10" s="46">
        <f>'G-1'!D10+'G-2'!D10+'G-3'!D10</f>
        <v>17</v>
      </c>
      <c r="E10" s="46">
        <f>'G-1'!E10+'G-2'!E10+'G-3'!E10</f>
        <v>2</v>
      </c>
      <c r="F10" s="6">
        <f t="shared" ref="F10:F22" si="0">B10*0.5+C10*1+D10*2+E10*2.5</f>
        <v>398.5</v>
      </c>
      <c r="G10" s="2"/>
      <c r="H10" s="19" t="s">
        <v>4</v>
      </c>
      <c r="I10" s="46">
        <f>'G-1'!I10+'G-2'!I10+'G-3'!I10</f>
        <v>149</v>
      </c>
      <c r="J10" s="46">
        <f>'G-1'!J10+'G-2'!J10+'G-3'!J10</f>
        <v>373</v>
      </c>
      <c r="K10" s="46">
        <f>'G-1'!K10+'G-2'!K10+'G-3'!K10</f>
        <v>22</v>
      </c>
      <c r="L10" s="46">
        <f>'G-1'!L10+'G-2'!L10+'G-3'!L10</f>
        <v>5</v>
      </c>
      <c r="M10" s="6">
        <f t="shared" ref="M10:M22" si="1">I10*0.5+J10*1+K10*2+L10*2.5</f>
        <v>504</v>
      </c>
      <c r="N10" s="9">
        <f>F20+F21+F22+M10</f>
        <v>1931.5</v>
      </c>
      <c r="O10" s="19" t="s">
        <v>43</v>
      </c>
      <c r="P10" s="46">
        <f>'G-1'!P10+'G-2'!P10+'G-3'!P10</f>
        <v>197</v>
      </c>
      <c r="Q10" s="46">
        <f>'G-1'!Q10+'G-2'!Q10+'G-3'!Q10</f>
        <v>368</v>
      </c>
      <c r="R10" s="46">
        <f>'G-1'!R10+'G-2'!R10+'G-3'!R10</f>
        <v>17</v>
      </c>
      <c r="S10" s="46">
        <f>'G-1'!S10+'G-2'!S10+'G-3'!S10</f>
        <v>7</v>
      </c>
      <c r="T10" s="6">
        <f t="shared" ref="T10:T21" si="2">P10*0.5+Q10*1+R10*2+S10*2.5</f>
        <v>518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176</v>
      </c>
      <c r="C11" s="46">
        <f>'G-1'!C11+'G-2'!C11+'G-3'!C11</f>
        <v>294</v>
      </c>
      <c r="D11" s="46">
        <f>'G-1'!D11+'G-2'!D11+'G-3'!D11</f>
        <v>21</v>
      </c>
      <c r="E11" s="46">
        <f>'G-1'!E11+'G-2'!E11+'G-3'!E11</f>
        <v>3</v>
      </c>
      <c r="F11" s="6">
        <f t="shared" si="0"/>
        <v>431.5</v>
      </c>
      <c r="G11" s="2"/>
      <c r="H11" s="19" t="s">
        <v>5</v>
      </c>
      <c r="I11" s="46">
        <f>'G-1'!I11+'G-2'!I11+'G-3'!I11</f>
        <v>181</v>
      </c>
      <c r="J11" s="46">
        <f>'G-1'!J11+'G-2'!J11+'G-3'!J11</f>
        <v>382</v>
      </c>
      <c r="K11" s="46">
        <f>'G-1'!K11+'G-2'!K11+'G-3'!K11</f>
        <v>20</v>
      </c>
      <c r="L11" s="46">
        <f>'G-1'!L11+'G-2'!L11+'G-3'!L11</f>
        <v>3</v>
      </c>
      <c r="M11" s="6">
        <f t="shared" si="1"/>
        <v>520</v>
      </c>
      <c r="N11" s="9">
        <f>F21+F22+M10+M11</f>
        <v>1985</v>
      </c>
      <c r="O11" s="19" t="s">
        <v>44</v>
      </c>
      <c r="P11" s="46">
        <f>'G-1'!P11+'G-2'!P11+'G-3'!P11</f>
        <v>200</v>
      </c>
      <c r="Q11" s="46">
        <f>'G-1'!Q11+'G-2'!Q11+'G-3'!Q11</f>
        <v>373</v>
      </c>
      <c r="R11" s="46">
        <f>'G-1'!R11+'G-2'!R11+'G-3'!R11</f>
        <v>16</v>
      </c>
      <c r="S11" s="46">
        <f>'G-1'!S11+'G-2'!S11+'G-3'!S11</f>
        <v>5</v>
      </c>
      <c r="T11" s="6">
        <f t="shared" si="2"/>
        <v>517.5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190</v>
      </c>
      <c r="C12" s="46">
        <f>'G-1'!C12+'G-2'!C12+'G-3'!C12</f>
        <v>315</v>
      </c>
      <c r="D12" s="46">
        <f>'G-1'!D12+'G-2'!D12+'G-3'!D12</f>
        <v>20</v>
      </c>
      <c r="E12" s="46">
        <f>'G-1'!E12+'G-2'!E12+'G-3'!E12</f>
        <v>5</v>
      </c>
      <c r="F12" s="6">
        <f t="shared" si="0"/>
        <v>462.5</v>
      </c>
      <c r="G12" s="2"/>
      <c r="H12" s="19" t="s">
        <v>6</v>
      </c>
      <c r="I12" s="46">
        <f>'G-1'!I12+'G-2'!I12+'G-3'!I12</f>
        <v>162</v>
      </c>
      <c r="J12" s="46">
        <f>'G-1'!J12+'G-2'!J12+'G-3'!J12</f>
        <v>344</v>
      </c>
      <c r="K12" s="46">
        <f>'G-1'!K12+'G-2'!K12+'G-3'!K12</f>
        <v>27</v>
      </c>
      <c r="L12" s="46">
        <f>'G-1'!L12+'G-2'!L12+'G-3'!L12</f>
        <v>6</v>
      </c>
      <c r="M12" s="6">
        <f t="shared" si="1"/>
        <v>494</v>
      </c>
      <c r="N12" s="2">
        <f>F22+M10+M11+M12</f>
        <v>2029.5</v>
      </c>
      <c r="O12" s="19" t="s">
        <v>32</v>
      </c>
      <c r="P12" s="46">
        <f>'G-1'!P12+'G-2'!P12+'G-3'!P12</f>
        <v>164</v>
      </c>
      <c r="Q12" s="46">
        <f>'G-1'!Q12+'G-2'!Q12+'G-3'!Q12</f>
        <v>329</v>
      </c>
      <c r="R12" s="46">
        <f>'G-1'!R12+'G-2'!R12+'G-3'!R12</f>
        <v>19</v>
      </c>
      <c r="S12" s="46">
        <f>'G-1'!S12+'G-2'!S12+'G-3'!S12</f>
        <v>8</v>
      </c>
      <c r="T12" s="6">
        <f t="shared" si="2"/>
        <v>469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161</v>
      </c>
      <c r="C13" s="46">
        <f>'G-1'!C13+'G-2'!C13+'G-3'!C13</f>
        <v>300</v>
      </c>
      <c r="D13" s="46">
        <f>'G-1'!D13+'G-2'!D13+'G-3'!D13</f>
        <v>27</v>
      </c>
      <c r="E13" s="46">
        <f>'G-1'!E13+'G-2'!E13+'G-3'!E13</f>
        <v>5</v>
      </c>
      <c r="F13" s="6">
        <f t="shared" si="0"/>
        <v>447</v>
      </c>
      <c r="G13" s="2">
        <f t="shared" ref="G13:G19" si="3">F10+F11+F12+F13</f>
        <v>1739.5</v>
      </c>
      <c r="H13" s="19" t="s">
        <v>7</v>
      </c>
      <c r="I13" s="46">
        <f>'G-1'!I13+'G-2'!I13+'G-3'!I13</f>
        <v>147</v>
      </c>
      <c r="J13" s="46">
        <f>'G-1'!J13+'G-2'!J13+'G-3'!J13</f>
        <v>327</v>
      </c>
      <c r="K13" s="46">
        <f>'G-1'!K13+'G-2'!K13+'G-3'!K13</f>
        <v>25</v>
      </c>
      <c r="L13" s="46">
        <f>'G-1'!L13+'G-2'!L13+'G-3'!L13</f>
        <v>2</v>
      </c>
      <c r="M13" s="6">
        <f t="shared" si="1"/>
        <v>455.5</v>
      </c>
      <c r="N13" s="2">
        <f t="shared" ref="N13:N18" si="4">M10+M11+M12+M13</f>
        <v>1973.5</v>
      </c>
      <c r="O13" s="19" t="s">
        <v>33</v>
      </c>
      <c r="P13" s="46">
        <f>'G-1'!P13+'G-2'!P13+'G-3'!P13</f>
        <v>179</v>
      </c>
      <c r="Q13" s="46">
        <f>'G-1'!Q13+'G-2'!Q13+'G-3'!Q13</f>
        <v>337</v>
      </c>
      <c r="R13" s="46">
        <f>'G-1'!R13+'G-2'!R13+'G-3'!R13</f>
        <v>23</v>
      </c>
      <c r="S13" s="46">
        <f>'G-1'!S13+'G-2'!S13+'G-3'!S13</f>
        <v>5</v>
      </c>
      <c r="T13" s="6">
        <f t="shared" si="2"/>
        <v>485</v>
      </c>
      <c r="U13" s="2">
        <f t="shared" ref="U13:U21" si="5">T10+T11+T12+T13</f>
        <v>1989.5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156</v>
      </c>
      <c r="C14" s="46">
        <f>'G-1'!C14+'G-2'!C14+'G-3'!C14</f>
        <v>315</v>
      </c>
      <c r="D14" s="46">
        <f>'G-1'!D14+'G-2'!D14+'G-3'!D14</f>
        <v>26</v>
      </c>
      <c r="E14" s="46">
        <f>'G-1'!E14+'G-2'!E14+'G-3'!E14</f>
        <v>10</v>
      </c>
      <c r="F14" s="6">
        <f t="shared" si="0"/>
        <v>470</v>
      </c>
      <c r="G14" s="2">
        <f>F11+F12+F13+F14</f>
        <v>1811</v>
      </c>
      <c r="H14" s="19" t="s">
        <v>9</v>
      </c>
      <c r="I14" s="46">
        <f>'G-1'!I14+'G-2'!I14+'G-3'!I14</f>
        <v>133</v>
      </c>
      <c r="J14" s="46">
        <f>'G-1'!J14+'G-2'!J14+'G-3'!J14</f>
        <v>311</v>
      </c>
      <c r="K14" s="46">
        <f>'G-1'!K14+'G-2'!K14+'G-3'!K14</f>
        <v>23</v>
      </c>
      <c r="L14" s="46">
        <f>'G-1'!L14+'G-2'!L14+'G-3'!L14</f>
        <v>5</v>
      </c>
      <c r="M14" s="6">
        <f t="shared" si="1"/>
        <v>436</v>
      </c>
      <c r="N14" s="2">
        <f t="shared" si="4"/>
        <v>1905.5</v>
      </c>
      <c r="O14" s="19" t="s">
        <v>29</v>
      </c>
      <c r="P14" s="46">
        <f>'G-1'!P14+'G-2'!P14+'G-3'!P14</f>
        <v>168</v>
      </c>
      <c r="Q14" s="46">
        <f>'G-1'!Q14+'G-2'!Q14+'G-3'!Q14</f>
        <v>332</v>
      </c>
      <c r="R14" s="46">
        <f>'G-1'!R14+'G-2'!R14+'G-3'!R14</f>
        <v>22</v>
      </c>
      <c r="S14" s="46">
        <f>'G-1'!S14+'G-2'!S14+'G-3'!S14</f>
        <v>7</v>
      </c>
      <c r="T14" s="6">
        <f t="shared" si="2"/>
        <v>477.5</v>
      </c>
      <c r="U14" s="2">
        <f t="shared" si="5"/>
        <v>1949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183</v>
      </c>
      <c r="C15" s="46">
        <f>'G-1'!C15+'G-2'!C15+'G-3'!C15</f>
        <v>304</v>
      </c>
      <c r="D15" s="46">
        <f>'G-1'!D15+'G-2'!D15+'G-3'!D15</f>
        <v>25</v>
      </c>
      <c r="E15" s="46">
        <f>'G-1'!E15+'G-2'!E15+'G-3'!E15</f>
        <v>7</v>
      </c>
      <c r="F15" s="6">
        <f t="shared" si="0"/>
        <v>463</v>
      </c>
      <c r="G15" s="2">
        <f t="shared" si="3"/>
        <v>1842.5</v>
      </c>
      <c r="H15" s="19" t="s">
        <v>12</v>
      </c>
      <c r="I15" s="46">
        <f>'G-1'!I15+'G-2'!I15+'G-3'!I15</f>
        <v>136</v>
      </c>
      <c r="J15" s="46">
        <f>'G-1'!J15+'G-2'!J15+'G-3'!J15</f>
        <v>303</v>
      </c>
      <c r="K15" s="46">
        <f>'G-1'!K15+'G-2'!K15+'G-3'!K15</f>
        <v>22</v>
      </c>
      <c r="L15" s="46">
        <f>'G-1'!L15+'G-2'!L15+'G-3'!L15</f>
        <v>6</v>
      </c>
      <c r="M15" s="6">
        <f t="shared" si="1"/>
        <v>430</v>
      </c>
      <c r="N15" s="2">
        <f t="shared" si="4"/>
        <v>1815.5</v>
      </c>
      <c r="O15" s="18" t="s">
        <v>30</v>
      </c>
      <c r="P15" s="46">
        <f>'G-1'!P15+'G-2'!P15+'G-3'!P15</f>
        <v>234</v>
      </c>
      <c r="Q15" s="46">
        <f>'G-1'!Q15+'G-2'!Q15+'G-3'!Q15</f>
        <v>367</v>
      </c>
      <c r="R15" s="46">
        <f>'G-1'!R15+'G-2'!R15+'G-3'!R15</f>
        <v>24</v>
      </c>
      <c r="S15" s="46">
        <f>'G-1'!S15+'G-2'!S15+'G-3'!S15</f>
        <v>10</v>
      </c>
      <c r="T15" s="6">
        <f t="shared" si="2"/>
        <v>557</v>
      </c>
      <c r="U15" s="2">
        <f t="shared" si="5"/>
        <v>1988.5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135</v>
      </c>
      <c r="C16" s="46">
        <f>'G-1'!C16+'G-2'!C16+'G-3'!C16</f>
        <v>298</v>
      </c>
      <c r="D16" s="46">
        <f>'G-1'!D16+'G-2'!D16+'G-3'!D16</f>
        <v>19</v>
      </c>
      <c r="E16" s="46">
        <f>'G-1'!E16+'G-2'!E16+'G-3'!E16</f>
        <v>7</v>
      </c>
      <c r="F16" s="6">
        <f t="shared" si="0"/>
        <v>421</v>
      </c>
      <c r="G16" s="2">
        <f t="shared" si="3"/>
        <v>1801</v>
      </c>
      <c r="H16" s="19" t="s">
        <v>15</v>
      </c>
      <c r="I16" s="46">
        <f>'G-1'!I16+'G-2'!I16+'G-3'!I16</f>
        <v>124</v>
      </c>
      <c r="J16" s="46">
        <f>'G-1'!J16+'G-2'!J16+'G-3'!J16</f>
        <v>284</v>
      </c>
      <c r="K16" s="46">
        <f>'G-1'!K16+'G-2'!K16+'G-3'!K16</f>
        <v>19</v>
      </c>
      <c r="L16" s="46">
        <f>'G-1'!L16+'G-2'!L16+'G-3'!L16</f>
        <v>3</v>
      </c>
      <c r="M16" s="6">
        <f t="shared" si="1"/>
        <v>391.5</v>
      </c>
      <c r="N16" s="2">
        <f t="shared" si="4"/>
        <v>1713</v>
      </c>
      <c r="O16" s="19" t="s">
        <v>8</v>
      </c>
      <c r="P16" s="46">
        <f>'G-1'!P16+'G-2'!P16+'G-3'!P16</f>
        <v>273</v>
      </c>
      <c r="Q16" s="46">
        <f>'G-1'!Q16+'G-2'!Q16+'G-3'!Q16</f>
        <v>376</v>
      </c>
      <c r="R16" s="46">
        <f>'G-1'!R16+'G-2'!R16+'G-3'!R16</f>
        <v>20</v>
      </c>
      <c r="S16" s="46">
        <f>'G-1'!S16+'G-2'!S16+'G-3'!S16</f>
        <v>7</v>
      </c>
      <c r="T16" s="6">
        <f t="shared" si="2"/>
        <v>570</v>
      </c>
      <c r="U16" s="2">
        <f t="shared" si="5"/>
        <v>2089.5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111</v>
      </c>
      <c r="C17" s="46">
        <f>'G-1'!C17+'G-2'!C17+'G-3'!C17</f>
        <v>348</v>
      </c>
      <c r="D17" s="46">
        <f>'G-1'!D17+'G-2'!D17+'G-3'!D17</f>
        <v>19</v>
      </c>
      <c r="E17" s="46">
        <f>'G-1'!E17+'G-2'!E17+'G-3'!E17</f>
        <v>6</v>
      </c>
      <c r="F17" s="6">
        <f t="shared" si="0"/>
        <v>456.5</v>
      </c>
      <c r="G17" s="2">
        <f t="shared" si="3"/>
        <v>1810.5</v>
      </c>
      <c r="H17" s="19" t="s">
        <v>18</v>
      </c>
      <c r="I17" s="46">
        <f>'G-1'!I17+'G-2'!I17+'G-3'!I17</f>
        <v>116</v>
      </c>
      <c r="J17" s="46">
        <f>'G-1'!J17+'G-2'!J17+'G-3'!J17</f>
        <v>295</v>
      </c>
      <c r="K17" s="46">
        <f>'G-1'!K17+'G-2'!K17+'G-3'!K17</f>
        <v>15</v>
      </c>
      <c r="L17" s="46">
        <f>'G-1'!L17+'G-2'!L17+'G-3'!L17</f>
        <v>4</v>
      </c>
      <c r="M17" s="6">
        <f t="shared" si="1"/>
        <v>393</v>
      </c>
      <c r="N17" s="2">
        <f t="shared" si="4"/>
        <v>1650.5</v>
      </c>
      <c r="O17" s="19" t="s">
        <v>10</v>
      </c>
      <c r="P17" s="46">
        <f>'G-1'!P17+'G-2'!P17+'G-3'!P17</f>
        <v>241</v>
      </c>
      <c r="Q17" s="46">
        <f>'G-1'!Q17+'G-2'!Q17+'G-3'!Q17</f>
        <v>380</v>
      </c>
      <c r="R17" s="46">
        <f>'G-1'!R17+'G-2'!R17+'G-3'!R17</f>
        <v>19</v>
      </c>
      <c r="S17" s="46">
        <f>'G-1'!S17+'G-2'!S17+'G-3'!S17</f>
        <v>3</v>
      </c>
      <c r="T17" s="6">
        <f t="shared" si="2"/>
        <v>546</v>
      </c>
      <c r="U17" s="2">
        <f t="shared" si="5"/>
        <v>2150.5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155</v>
      </c>
      <c r="C18" s="46">
        <f>'G-1'!C18+'G-2'!C18+'G-3'!C18</f>
        <v>367</v>
      </c>
      <c r="D18" s="46">
        <f>'G-1'!D18+'G-2'!D18+'G-3'!D18</f>
        <v>25</v>
      </c>
      <c r="E18" s="46">
        <f>'G-1'!E18+'G-2'!E18+'G-3'!E18</f>
        <v>7</v>
      </c>
      <c r="F18" s="6">
        <f t="shared" si="0"/>
        <v>512</v>
      </c>
      <c r="G18" s="2">
        <f t="shared" si="3"/>
        <v>1852.5</v>
      </c>
      <c r="H18" s="19" t="s">
        <v>20</v>
      </c>
      <c r="I18" s="46">
        <f>'G-1'!I18+'G-2'!I18+'G-3'!I18</f>
        <v>122</v>
      </c>
      <c r="J18" s="46">
        <f>'G-1'!J18+'G-2'!J18+'G-3'!J18</f>
        <v>308</v>
      </c>
      <c r="K18" s="46">
        <f>'G-1'!K18+'G-2'!K18+'G-3'!K18</f>
        <v>18</v>
      </c>
      <c r="L18" s="46">
        <f>'G-1'!L18+'G-2'!L18+'G-3'!L18</f>
        <v>3</v>
      </c>
      <c r="M18" s="6">
        <f t="shared" si="1"/>
        <v>412.5</v>
      </c>
      <c r="N18" s="2">
        <f t="shared" si="4"/>
        <v>1627</v>
      </c>
      <c r="O18" s="19" t="s">
        <v>13</v>
      </c>
      <c r="P18" s="46">
        <f>'G-1'!P18+'G-2'!P18+'G-3'!P18</f>
        <v>261</v>
      </c>
      <c r="Q18" s="46">
        <f>'G-1'!Q18+'G-2'!Q18+'G-3'!Q18</f>
        <v>372</v>
      </c>
      <c r="R18" s="46">
        <f>'G-1'!R18+'G-2'!R18+'G-3'!R18</f>
        <v>22</v>
      </c>
      <c r="S18" s="46">
        <f>'G-1'!S18+'G-2'!S18+'G-3'!S18</f>
        <v>3</v>
      </c>
      <c r="T18" s="6">
        <f t="shared" si="2"/>
        <v>554</v>
      </c>
      <c r="U18" s="2">
        <f t="shared" si="5"/>
        <v>2227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144</v>
      </c>
      <c r="C19" s="47">
        <f>'G-1'!C19+'G-2'!C19+'G-3'!C19</f>
        <v>375</v>
      </c>
      <c r="D19" s="47">
        <f>'G-1'!D19+'G-2'!D19+'G-3'!D19</f>
        <v>21</v>
      </c>
      <c r="E19" s="47">
        <f>'G-1'!E19+'G-2'!E19+'G-3'!E19</f>
        <v>8</v>
      </c>
      <c r="F19" s="7">
        <f t="shared" si="0"/>
        <v>509</v>
      </c>
      <c r="G19" s="3">
        <f t="shared" si="3"/>
        <v>1898.5</v>
      </c>
      <c r="H19" s="20" t="s">
        <v>22</v>
      </c>
      <c r="I19" s="46">
        <f>'G-1'!I19+'G-2'!I19+'G-3'!I19</f>
        <v>140</v>
      </c>
      <c r="J19" s="46">
        <f>'G-1'!J19+'G-2'!J19+'G-3'!J19</f>
        <v>323</v>
      </c>
      <c r="K19" s="46">
        <f>'G-1'!K19+'G-2'!K19+'G-3'!K19</f>
        <v>20</v>
      </c>
      <c r="L19" s="46">
        <f>'G-1'!L19+'G-2'!L19+'G-3'!L19</f>
        <v>6</v>
      </c>
      <c r="M19" s="6">
        <f t="shared" si="1"/>
        <v>448</v>
      </c>
      <c r="N19" s="2">
        <f>M16+M17+M18+M19</f>
        <v>1645</v>
      </c>
      <c r="O19" s="19" t="s">
        <v>16</v>
      </c>
      <c r="P19" s="46">
        <f>'G-1'!P19+'G-2'!P19+'G-3'!P19</f>
        <v>271</v>
      </c>
      <c r="Q19" s="46">
        <f>'G-1'!Q19+'G-2'!Q19+'G-3'!Q19</f>
        <v>412</v>
      </c>
      <c r="R19" s="46">
        <f>'G-1'!R19+'G-2'!R19+'G-3'!R19</f>
        <v>18</v>
      </c>
      <c r="S19" s="46">
        <f>'G-1'!S19+'G-2'!S19+'G-3'!S19</f>
        <v>4</v>
      </c>
      <c r="T19" s="6">
        <f t="shared" si="2"/>
        <v>593.5</v>
      </c>
      <c r="U19" s="2">
        <f t="shared" si="5"/>
        <v>2263.5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127</v>
      </c>
      <c r="C20" s="45">
        <f>'G-1'!C20+'G-2'!C20+'G-3'!C20</f>
        <v>338</v>
      </c>
      <c r="D20" s="45">
        <f>'G-1'!D20+'G-2'!D20+'G-3'!D20</f>
        <v>25</v>
      </c>
      <c r="E20" s="45">
        <f>'G-1'!E20+'G-2'!E20+'G-3'!E20</f>
        <v>6</v>
      </c>
      <c r="F20" s="8">
        <f t="shared" si="0"/>
        <v>466.5</v>
      </c>
      <c r="G20" s="35"/>
      <c r="H20" s="19" t="s">
        <v>24</v>
      </c>
      <c r="I20" s="46">
        <f>'G-1'!I20+'G-2'!I20+'G-3'!I20</f>
        <v>127</v>
      </c>
      <c r="J20" s="46">
        <f>'G-1'!J20+'G-2'!J20+'G-3'!J20</f>
        <v>329</v>
      </c>
      <c r="K20" s="46">
        <f>'G-1'!K20+'G-2'!K20+'G-3'!K20</f>
        <v>13</v>
      </c>
      <c r="L20" s="46">
        <f>'G-1'!L20+'G-2'!L20+'G-3'!L20</f>
        <v>3</v>
      </c>
      <c r="M20" s="8">
        <f t="shared" si="1"/>
        <v>426</v>
      </c>
      <c r="N20" s="2">
        <f>M17+M18+M19+M20</f>
        <v>1679.5</v>
      </c>
      <c r="O20" s="19" t="s">
        <v>45</v>
      </c>
      <c r="P20" s="46">
        <f>'G-1'!P20+'G-2'!P20+'G-3'!P20</f>
        <v>177</v>
      </c>
      <c r="Q20" s="46">
        <f>'G-1'!Q20+'G-2'!Q20+'G-3'!Q20</f>
        <v>402</v>
      </c>
      <c r="R20" s="46">
        <f>'G-1'!R20+'G-2'!R20+'G-3'!R20</f>
        <v>22</v>
      </c>
      <c r="S20" s="46">
        <f>'G-1'!S20+'G-2'!S20+'G-3'!S20</f>
        <v>5</v>
      </c>
      <c r="T20" s="8">
        <f t="shared" si="2"/>
        <v>547</v>
      </c>
      <c r="U20" s="2">
        <f t="shared" si="5"/>
        <v>2240.5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114</v>
      </c>
      <c r="C21" s="45">
        <f>'G-1'!C21+'G-2'!C21+'G-3'!C21</f>
        <v>341</v>
      </c>
      <c r="D21" s="45">
        <f>'G-1'!D21+'G-2'!D21+'G-3'!D21</f>
        <v>22</v>
      </c>
      <c r="E21" s="45">
        <f>'G-1'!E21+'G-2'!E21+'G-3'!E21</f>
        <v>3</v>
      </c>
      <c r="F21" s="6">
        <f t="shared" si="0"/>
        <v>449.5</v>
      </c>
      <c r="G21" s="36"/>
      <c r="H21" s="20" t="s">
        <v>25</v>
      </c>
      <c r="I21" s="46">
        <f>'G-1'!I21+'G-2'!I21+'G-3'!I21</f>
        <v>141</v>
      </c>
      <c r="J21" s="46">
        <f>'G-1'!J21+'G-2'!J21+'G-3'!J21</f>
        <v>306</v>
      </c>
      <c r="K21" s="46">
        <f>'G-1'!K21+'G-2'!K21+'G-3'!K21</f>
        <v>29</v>
      </c>
      <c r="L21" s="46">
        <f>'G-1'!L21+'G-2'!L21+'G-3'!L21</f>
        <v>8</v>
      </c>
      <c r="M21" s="6">
        <f t="shared" si="1"/>
        <v>454.5</v>
      </c>
      <c r="N21" s="2">
        <f>M18+M19+M20+M21</f>
        <v>1741</v>
      </c>
      <c r="O21" s="21" t="s">
        <v>46</v>
      </c>
      <c r="P21" s="47">
        <f>'G-1'!P21+'G-2'!P21+'G-3'!P21</f>
        <v>158</v>
      </c>
      <c r="Q21" s="47">
        <f>'G-1'!Q21+'G-2'!Q21+'G-3'!Q21</f>
        <v>354</v>
      </c>
      <c r="R21" s="47">
        <f>'G-1'!R21+'G-2'!R21+'G-3'!R21</f>
        <v>18</v>
      </c>
      <c r="S21" s="47">
        <f>'G-1'!S21+'G-2'!S21+'G-3'!S21</f>
        <v>1</v>
      </c>
      <c r="T21" s="7">
        <f t="shared" si="2"/>
        <v>471.5</v>
      </c>
      <c r="U21" s="3">
        <f t="shared" si="5"/>
        <v>2166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157</v>
      </c>
      <c r="C22" s="45">
        <f>'G-1'!C22+'G-2'!C22+'G-3'!C22</f>
        <v>366</v>
      </c>
      <c r="D22" s="45">
        <f>'G-1'!D22+'G-2'!D22+'G-3'!D22</f>
        <v>26</v>
      </c>
      <c r="E22" s="45">
        <f>'G-1'!E22+'G-2'!E22+'G-3'!E22</f>
        <v>6</v>
      </c>
      <c r="F22" s="6">
        <f t="shared" si="0"/>
        <v>511.5</v>
      </c>
      <c r="G22" s="2"/>
      <c r="H22" s="21" t="s">
        <v>26</v>
      </c>
      <c r="I22" s="46">
        <f>'G-1'!I22+'G-2'!I22+'G-3'!I22</f>
        <v>149</v>
      </c>
      <c r="J22" s="46">
        <f>'G-1'!J22+'G-2'!J22+'G-3'!J22</f>
        <v>326</v>
      </c>
      <c r="K22" s="46">
        <f>'G-1'!K22+'G-2'!K22+'G-3'!K22</f>
        <v>18</v>
      </c>
      <c r="L22" s="46">
        <f>'G-1'!L22+'G-2'!L22+'G-3'!L22</f>
        <v>6</v>
      </c>
      <c r="M22" s="6">
        <f t="shared" si="1"/>
        <v>451.5</v>
      </c>
      <c r="N22" s="3">
        <f>M19+M20+M21+M22</f>
        <v>1780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3" t="s">
        <v>47</v>
      </c>
      <c r="B23" s="174"/>
      <c r="C23" s="179" t="s">
        <v>50</v>
      </c>
      <c r="D23" s="180"/>
      <c r="E23" s="180"/>
      <c r="F23" s="181"/>
      <c r="G23" s="84">
        <f>MAX(G13:G19)</f>
        <v>1898.5</v>
      </c>
      <c r="H23" s="177" t="s">
        <v>48</v>
      </c>
      <c r="I23" s="178"/>
      <c r="J23" s="170" t="s">
        <v>50</v>
      </c>
      <c r="K23" s="171"/>
      <c r="L23" s="171"/>
      <c r="M23" s="172"/>
      <c r="N23" s="85">
        <f>MAX(N10:N22)</f>
        <v>2029.5</v>
      </c>
      <c r="O23" s="173" t="s">
        <v>49</v>
      </c>
      <c r="P23" s="174"/>
      <c r="Q23" s="179" t="s">
        <v>50</v>
      </c>
      <c r="R23" s="180"/>
      <c r="S23" s="180"/>
      <c r="T23" s="181"/>
      <c r="U23" s="84">
        <f>MAX(U13:U21)</f>
        <v>2263.5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5"/>
      <c r="B24" s="176"/>
      <c r="C24" s="82" t="s">
        <v>73</v>
      </c>
      <c r="D24" s="86"/>
      <c r="E24" s="86"/>
      <c r="F24" s="87" t="s">
        <v>89</v>
      </c>
      <c r="G24" s="88"/>
      <c r="H24" s="175"/>
      <c r="I24" s="176"/>
      <c r="J24" s="82" t="s">
        <v>73</v>
      </c>
      <c r="K24" s="86"/>
      <c r="L24" s="86"/>
      <c r="M24" s="87" t="s">
        <v>75</v>
      </c>
      <c r="N24" s="88"/>
      <c r="O24" s="175"/>
      <c r="P24" s="176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4" t="s">
        <v>111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5" t="s">
        <v>112</v>
      </c>
      <c r="B4" s="225"/>
      <c r="C4" s="226" t="s">
        <v>60</v>
      </c>
      <c r="D4" s="226"/>
      <c r="E4" s="226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27" t="str">
        <f>'G-1'!D5</f>
        <v>CALLE 68 X CARRERA 44</v>
      </c>
      <c r="D5" s="227"/>
      <c r="E5" s="227"/>
      <c r="F5" s="111"/>
      <c r="G5" s="112"/>
      <c r="H5" s="103" t="s">
        <v>53</v>
      </c>
      <c r="I5" s="228">
        <f>'G-1'!L5</f>
        <v>6844</v>
      </c>
      <c r="J5" s="228"/>
    </row>
    <row r="6" spans="1:10" x14ac:dyDescent="0.2">
      <c r="A6" s="184" t="s">
        <v>113</v>
      </c>
      <c r="B6" s="184"/>
      <c r="C6" s="229" t="s">
        <v>153</v>
      </c>
      <c r="D6" s="229"/>
      <c r="E6" s="229"/>
      <c r="F6" s="111"/>
      <c r="G6" s="112"/>
      <c r="H6" s="103" t="s">
        <v>58</v>
      </c>
      <c r="I6" s="230">
        <f>'G-1'!S6</f>
        <v>43833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114</v>
      </c>
      <c r="B8" s="234" t="s">
        <v>115</v>
      </c>
      <c r="C8" s="232" t="s">
        <v>116</v>
      </c>
      <c r="D8" s="23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6" t="s">
        <v>122</v>
      </c>
      <c r="J8" s="238" t="s">
        <v>123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40" t="s">
        <v>124</v>
      </c>
      <c r="B10" s="243">
        <v>1</v>
      </c>
      <c r="C10" s="122"/>
      <c r="D10" s="123" t="s">
        <v>125</v>
      </c>
      <c r="E10" s="75">
        <v>1</v>
      </c>
      <c r="F10" s="75">
        <v>2</v>
      </c>
      <c r="G10" s="75">
        <v>0</v>
      </c>
      <c r="H10" s="75">
        <v>0</v>
      </c>
      <c r="I10" s="75">
        <f>E10*0.5+F10+G10*2+H10*2.5</f>
        <v>2.5</v>
      </c>
      <c r="J10" s="124">
        <f>IF(I10=0,"0,00",I10/SUM(I10:I12)*100)</f>
        <v>1.4534883720930232</v>
      </c>
    </row>
    <row r="11" spans="1:10" x14ac:dyDescent="0.2">
      <c r="A11" s="241"/>
      <c r="B11" s="244"/>
      <c r="C11" s="122" t="s">
        <v>126</v>
      </c>
      <c r="D11" s="125" t="s">
        <v>127</v>
      </c>
      <c r="E11" s="126">
        <v>59</v>
      </c>
      <c r="F11" s="126">
        <v>130</v>
      </c>
      <c r="G11" s="126">
        <v>0</v>
      </c>
      <c r="H11" s="126">
        <v>4</v>
      </c>
      <c r="I11" s="126">
        <f t="shared" ref="I11:I45" si="0">E11*0.5+F11+G11*2+H11*2.5</f>
        <v>169.5</v>
      </c>
      <c r="J11" s="127">
        <f>IF(I11=0,"0,00",I11/SUM(I10:I12)*100)</f>
        <v>98.54651162790698</v>
      </c>
    </row>
    <row r="12" spans="1:10" x14ac:dyDescent="0.2">
      <c r="A12" s="241"/>
      <c r="B12" s="244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1"/>
      <c r="B13" s="244"/>
      <c r="C13" s="132"/>
      <c r="D13" s="123" t="s">
        <v>125</v>
      </c>
      <c r="E13" s="75">
        <v>2</v>
      </c>
      <c r="F13" s="75">
        <v>3</v>
      </c>
      <c r="G13" s="75">
        <v>0</v>
      </c>
      <c r="H13" s="75">
        <v>0</v>
      </c>
      <c r="I13" s="75">
        <f t="shared" si="0"/>
        <v>4</v>
      </c>
      <c r="J13" s="124">
        <f>IF(I13=0,"0,00",I13/SUM(I13:I15)*100)</f>
        <v>3.007518796992481</v>
      </c>
    </row>
    <row r="14" spans="1:10" x14ac:dyDescent="0.2">
      <c r="A14" s="241"/>
      <c r="B14" s="244"/>
      <c r="C14" s="122" t="s">
        <v>129</v>
      </c>
      <c r="D14" s="125" t="s">
        <v>127</v>
      </c>
      <c r="E14" s="126">
        <v>70</v>
      </c>
      <c r="F14" s="126">
        <v>94</v>
      </c>
      <c r="G14" s="126">
        <v>0</v>
      </c>
      <c r="H14" s="126">
        <v>0</v>
      </c>
      <c r="I14" s="126">
        <f t="shared" si="0"/>
        <v>129</v>
      </c>
      <c r="J14" s="127">
        <f>IF(I14=0,"0,00",I14/SUM(I13:I15)*100)</f>
        <v>96.992481203007515</v>
      </c>
    </row>
    <row r="15" spans="1:10" x14ac:dyDescent="0.2">
      <c r="A15" s="241"/>
      <c r="B15" s="244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1"/>
      <c r="B16" s="244"/>
      <c r="C16" s="132"/>
      <c r="D16" s="123" t="s">
        <v>125</v>
      </c>
      <c r="E16" s="75">
        <v>4</v>
      </c>
      <c r="F16" s="75">
        <v>2</v>
      </c>
      <c r="G16" s="75">
        <v>0</v>
      </c>
      <c r="H16" s="75">
        <v>0</v>
      </c>
      <c r="I16" s="75">
        <f t="shared" si="0"/>
        <v>4</v>
      </c>
      <c r="J16" s="124">
        <f>IF(I16=0,"0,00",I16/SUM(I16:I18)*100)</f>
        <v>1.5384615384615385</v>
      </c>
    </row>
    <row r="17" spans="1:10" x14ac:dyDescent="0.2">
      <c r="A17" s="241"/>
      <c r="B17" s="244"/>
      <c r="C17" s="122" t="s">
        <v>130</v>
      </c>
      <c r="D17" s="125" t="s">
        <v>127</v>
      </c>
      <c r="E17" s="126">
        <v>125</v>
      </c>
      <c r="F17" s="126">
        <v>191</v>
      </c>
      <c r="G17" s="126">
        <v>0</v>
      </c>
      <c r="H17" s="126">
        <v>1</v>
      </c>
      <c r="I17" s="126">
        <f t="shared" si="0"/>
        <v>256</v>
      </c>
      <c r="J17" s="127">
        <f>IF(I17=0,"0,00",I17/SUM(I16:I18)*100)</f>
        <v>98.461538461538467</v>
      </c>
    </row>
    <row r="18" spans="1:10" x14ac:dyDescent="0.2">
      <c r="A18" s="242"/>
      <c r="B18" s="245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0" t="s">
        <v>131</v>
      </c>
      <c r="B19" s="243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1"/>
      <c r="B20" s="244"/>
      <c r="C20" s="122" t="s">
        <v>126</v>
      </c>
      <c r="D20" s="125" t="s">
        <v>127</v>
      </c>
      <c r="E20" s="126">
        <v>52</v>
      </c>
      <c r="F20" s="126">
        <v>67</v>
      </c>
      <c r="G20" s="126">
        <v>8</v>
      </c>
      <c r="H20" s="126">
        <v>3</v>
      </c>
      <c r="I20" s="126">
        <f t="shared" si="0"/>
        <v>116.5</v>
      </c>
      <c r="J20" s="127">
        <f>IF(I20=0,"0,00",I20/SUM(I19:I21)*100)</f>
        <v>82.042253521126767</v>
      </c>
    </row>
    <row r="21" spans="1:10" x14ac:dyDescent="0.2">
      <c r="A21" s="241"/>
      <c r="B21" s="244"/>
      <c r="C21" s="128" t="s">
        <v>140</v>
      </c>
      <c r="D21" s="129" t="s">
        <v>128</v>
      </c>
      <c r="E21" s="74">
        <v>11</v>
      </c>
      <c r="F21" s="74">
        <v>15</v>
      </c>
      <c r="G21" s="74">
        <v>0</v>
      </c>
      <c r="H21" s="74">
        <v>2</v>
      </c>
      <c r="I21" s="130">
        <f t="shared" si="0"/>
        <v>25.5</v>
      </c>
      <c r="J21" s="131">
        <f>IF(I21=0,"0,00",I21/SUM(I19:I21)*100)</f>
        <v>17.95774647887324</v>
      </c>
    </row>
    <row r="22" spans="1:10" x14ac:dyDescent="0.2">
      <c r="A22" s="241"/>
      <c r="B22" s="24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1"/>
      <c r="B23" s="244"/>
      <c r="C23" s="122" t="s">
        <v>129</v>
      </c>
      <c r="D23" s="125" t="s">
        <v>127</v>
      </c>
      <c r="E23" s="126">
        <v>62</v>
      </c>
      <c r="F23" s="126">
        <v>79</v>
      </c>
      <c r="G23" s="126">
        <v>9</v>
      </c>
      <c r="H23" s="126">
        <v>2</v>
      </c>
      <c r="I23" s="126">
        <f t="shared" si="0"/>
        <v>133</v>
      </c>
      <c r="J23" s="127">
        <f>IF(I23=0,"0,00",I23/SUM(I22:I24)*100)</f>
        <v>91.724137931034477</v>
      </c>
    </row>
    <row r="24" spans="1:10" x14ac:dyDescent="0.2">
      <c r="A24" s="241"/>
      <c r="B24" s="244"/>
      <c r="C24" s="128" t="s">
        <v>141</v>
      </c>
      <c r="D24" s="129" t="s">
        <v>128</v>
      </c>
      <c r="E24" s="74">
        <v>10</v>
      </c>
      <c r="F24" s="74">
        <v>7</v>
      </c>
      <c r="G24" s="74">
        <v>0</v>
      </c>
      <c r="H24" s="74">
        <v>0</v>
      </c>
      <c r="I24" s="130">
        <f t="shared" si="0"/>
        <v>12</v>
      </c>
      <c r="J24" s="131">
        <f>IF(I24=0,"0,00",I24/SUM(I22:I24)*100)</f>
        <v>8.2758620689655178</v>
      </c>
    </row>
    <row r="25" spans="1:10" x14ac:dyDescent="0.2">
      <c r="A25" s="241"/>
      <c r="B25" s="24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1"/>
      <c r="B26" s="244"/>
      <c r="C26" s="122" t="s">
        <v>130</v>
      </c>
      <c r="D26" s="125" t="s">
        <v>127</v>
      </c>
      <c r="E26" s="126">
        <v>48</v>
      </c>
      <c r="F26" s="126">
        <v>69</v>
      </c>
      <c r="G26" s="126">
        <v>6</v>
      </c>
      <c r="H26" s="126">
        <v>1</v>
      </c>
      <c r="I26" s="126">
        <f t="shared" si="0"/>
        <v>107.5</v>
      </c>
      <c r="J26" s="127">
        <f>IF(I26=0,"0,00",I26/SUM(I25:I27)*100)</f>
        <v>91.101694915254242</v>
      </c>
    </row>
    <row r="27" spans="1:10" x14ac:dyDescent="0.2">
      <c r="A27" s="242"/>
      <c r="B27" s="245"/>
      <c r="C27" s="133" t="s">
        <v>142</v>
      </c>
      <c r="D27" s="129" t="s">
        <v>128</v>
      </c>
      <c r="E27" s="74">
        <v>3</v>
      </c>
      <c r="F27" s="74">
        <v>9</v>
      </c>
      <c r="G27" s="74">
        <v>0</v>
      </c>
      <c r="H27" s="74">
        <v>0</v>
      </c>
      <c r="I27" s="130">
        <f t="shared" si="0"/>
        <v>10.5</v>
      </c>
      <c r="J27" s="131">
        <f>IF(I27=0,"0,00",I27/SUM(I25:I27)*100)</f>
        <v>8.898305084745763</v>
      </c>
    </row>
    <row r="28" spans="1:10" x14ac:dyDescent="0.2">
      <c r="A28" s="240" t="s">
        <v>132</v>
      </c>
      <c r="B28" s="243">
        <v>3</v>
      </c>
      <c r="C28" s="134"/>
      <c r="D28" s="123" t="s">
        <v>125</v>
      </c>
      <c r="E28" s="75">
        <v>6</v>
      </c>
      <c r="F28" s="75">
        <v>15</v>
      </c>
      <c r="G28" s="75">
        <v>0</v>
      </c>
      <c r="H28" s="75">
        <v>0</v>
      </c>
      <c r="I28" s="75">
        <f t="shared" si="0"/>
        <v>18</v>
      </c>
      <c r="J28" s="124">
        <f>IF(I28=0,"0,00",I28/SUM(I28:I30)*100)</f>
        <v>2.9678483099752682</v>
      </c>
    </row>
    <row r="29" spans="1:10" x14ac:dyDescent="0.2">
      <c r="A29" s="241"/>
      <c r="B29" s="244"/>
      <c r="C29" s="122" t="s">
        <v>126</v>
      </c>
      <c r="D29" s="125" t="s">
        <v>127</v>
      </c>
      <c r="E29" s="126">
        <v>118</v>
      </c>
      <c r="F29" s="126">
        <v>407</v>
      </c>
      <c r="G29" s="126">
        <v>41</v>
      </c>
      <c r="H29" s="126">
        <v>4</v>
      </c>
      <c r="I29" s="126">
        <f t="shared" si="0"/>
        <v>558</v>
      </c>
      <c r="J29" s="127">
        <f>IF(I29=0,"0,00",I29/SUM(I28:I30)*100)</f>
        <v>92.0032976092333</v>
      </c>
    </row>
    <row r="30" spans="1:10" x14ac:dyDescent="0.2">
      <c r="A30" s="241"/>
      <c r="B30" s="244"/>
      <c r="C30" s="128" t="s">
        <v>149</v>
      </c>
      <c r="D30" s="129" t="s">
        <v>128</v>
      </c>
      <c r="E30" s="74">
        <v>23</v>
      </c>
      <c r="F30" s="74">
        <v>19</v>
      </c>
      <c r="G30" s="74">
        <v>0</v>
      </c>
      <c r="H30" s="74">
        <v>0</v>
      </c>
      <c r="I30" s="130">
        <f t="shared" si="0"/>
        <v>30.5</v>
      </c>
      <c r="J30" s="131">
        <f>IF(I30=0,"0,00",I30/SUM(I28:I30)*100)</f>
        <v>5.0288540807914259</v>
      </c>
    </row>
    <row r="31" spans="1:10" x14ac:dyDescent="0.2">
      <c r="A31" s="241"/>
      <c r="B31" s="244"/>
      <c r="C31" s="132"/>
      <c r="D31" s="123" t="s">
        <v>125</v>
      </c>
      <c r="E31" s="75">
        <v>3</v>
      </c>
      <c r="F31" s="75">
        <v>16</v>
      </c>
      <c r="G31" s="75">
        <v>0</v>
      </c>
      <c r="H31" s="75">
        <v>0</v>
      </c>
      <c r="I31" s="75">
        <f t="shared" si="0"/>
        <v>17.5</v>
      </c>
      <c r="J31" s="124">
        <f>IF(I31=0,"0,00",I31/SUM(I31:I33)*100)</f>
        <v>2.8317152103559873</v>
      </c>
    </row>
    <row r="32" spans="1:10" x14ac:dyDescent="0.2">
      <c r="A32" s="241"/>
      <c r="B32" s="244"/>
      <c r="C32" s="122" t="s">
        <v>129</v>
      </c>
      <c r="D32" s="125" t="s">
        <v>127</v>
      </c>
      <c r="E32" s="126">
        <v>130</v>
      </c>
      <c r="F32" s="126">
        <v>415</v>
      </c>
      <c r="G32" s="126">
        <v>38</v>
      </c>
      <c r="H32" s="126">
        <v>8</v>
      </c>
      <c r="I32" s="126">
        <f t="shared" si="0"/>
        <v>576</v>
      </c>
      <c r="J32" s="127">
        <f>IF(I32=0,"0,00",I32/SUM(I31:I33)*100)</f>
        <v>93.203883495145632</v>
      </c>
    </row>
    <row r="33" spans="1:10" x14ac:dyDescent="0.2">
      <c r="A33" s="241"/>
      <c r="B33" s="244"/>
      <c r="C33" s="128" t="s">
        <v>148</v>
      </c>
      <c r="D33" s="129" t="s">
        <v>128</v>
      </c>
      <c r="E33" s="74">
        <v>13</v>
      </c>
      <c r="F33" s="74">
        <v>18</v>
      </c>
      <c r="G33" s="74">
        <v>0</v>
      </c>
      <c r="H33" s="74">
        <v>0</v>
      </c>
      <c r="I33" s="130">
        <f t="shared" si="0"/>
        <v>24.5</v>
      </c>
      <c r="J33" s="131">
        <f>IF(I33=0,"0,00",I33/SUM(I31:I33)*100)</f>
        <v>3.9644012944983817</v>
      </c>
    </row>
    <row r="34" spans="1:10" x14ac:dyDescent="0.2">
      <c r="A34" s="241"/>
      <c r="B34" s="244"/>
      <c r="C34" s="132"/>
      <c r="D34" s="123" t="s">
        <v>125</v>
      </c>
      <c r="E34" s="75">
        <v>4</v>
      </c>
      <c r="F34" s="75">
        <v>11</v>
      </c>
      <c r="G34" s="75">
        <v>0</v>
      </c>
      <c r="H34" s="75">
        <v>0</v>
      </c>
      <c r="I34" s="75">
        <f t="shared" si="0"/>
        <v>13</v>
      </c>
      <c r="J34" s="124">
        <f>IF(I34=0,"0,00",I34/SUM(I34:I36)*100)</f>
        <v>2.0265003897116136</v>
      </c>
    </row>
    <row r="35" spans="1:10" x14ac:dyDescent="0.2">
      <c r="A35" s="241"/>
      <c r="B35" s="244"/>
      <c r="C35" s="122" t="s">
        <v>130</v>
      </c>
      <c r="D35" s="125" t="s">
        <v>127</v>
      </c>
      <c r="E35" s="126">
        <v>146</v>
      </c>
      <c r="F35" s="126">
        <v>458</v>
      </c>
      <c r="G35" s="126">
        <v>34</v>
      </c>
      <c r="H35" s="126">
        <v>4</v>
      </c>
      <c r="I35" s="126">
        <f t="shared" si="0"/>
        <v>609</v>
      </c>
      <c r="J35" s="127">
        <f>IF(I35=0,"0,00",I35/SUM(I34:I36)*100)</f>
        <v>94.933749025720971</v>
      </c>
    </row>
    <row r="36" spans="1:10" x14ac:dyDescent="0.2">
      <c r="A36" s="242"/>
      <c r="B36" s="245"/>
      <c r="C36" s="133" t="s">
        <v>143</v>
      </c>
      <c r="D36" s="129" t="s">
        <v>128</v>
      </c>
      <c r="E36" s="74">
        <v>7</v>
      </c>
      <c r="F36" s="74">
        <v>16</v>
      </c>
      <c r="G36" s="74">
        <v>0</v>
      </c>
      <c r="H36" s="74">
        <v>0</v>
      </c>
      <c r="I36" s="130">
        <f t="shared" si="0"/>
        <v>19.5</v>
      </c>
      <c r="J36" s="131">
        <f>IF(I36=0,"0,00",I36/SUM(I34:I36)*100)</f>
        <v>3.0397505845674204</v>
      </c>
    </row>
    <row r="37" spans="1:10" x14ac:dyDescent="0.2">
      <c r="A37" s="240" t="s">
        <v>133</v>
      </c>
      <c r="B37" s="24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1"/>
      <c r="B38" s="24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41"/>
      <c r="B39" s="244"/>
      <c r="C39" s="128" t="s">
        <v>144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41"/>
      <c r="B40" s="24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1"/>
      <c r="B41" s="24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41"/>
      <c r="B42" s="244"/>
      <c r="C42" s="128" t="s">
        <v>145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41"/>
      <c r="B43" s="24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1"/>
      <c r="B44" s="24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2"/>
      <c r="B45" s="245"/>
      <c r="C45" s="133" t="s">
        <v>146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7109375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94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95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96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97</v>
      </c>
      <c r="B8" s="248"/>
      <c r="C8" s="249" t="s">
        <v>98</v>
      </c>
      <c r="D8" s="249"/>
      <c r="E8" s="249"/>
      <c r="F8" s="249"/>
      <c r="G8" s="249"/>
      <c r="H8" s="249"/>
      <c r="I8" s="92"/>
      <c r="J8" s="92"/>
      <c r="K8" s="92"/>
      <c r="L8" s="248" t="s">
        <v>99</v>
      </c>
      <c r="M8" s="248"/>
      <c r="N8" s="248"/>
      <c r="O8" s="249" t="str">
        <f>'G-1'!D5</f>
        <v>CALLE 68 X CARRERA 44</v>
      </c>
      <c r="P8" s="249"/>
      <c r="Q8" s="249"/>
      <c r="R8" s="249"/>
      <c r="S8" s="249"/>
      <c r="T8" s="92"/>
      <c r="U8" s="92"/>
      <c r="V8" s="248" t="s">
        <v>100</v>
      </c>
      <c r="W8" s="248"/>
      <c r="X8" s="248"/>
      <c r="Y8" s="249">
        <f>'G-1'!L5</f>
        <v>6844</v>
      </c>
      <c r="Z8" s="249"/>
      <c r="AA8" s="249"/>
      <c r="AB8" s="92"/>
      <c r="AC8" s="92"/>
      <c r="AD8" s="92"/>
      <c r="AE8" s="92"/>
      <c r="AF8" s="92"/>
      <c r="AG8" s="92"/>
      <c r="AH8" s="248" t="s">
        <v>101</v>
      </c>
      <c r="AI8" s="248"/>
      <c r="AJ8" s="252">
        <f>'G-1'!S6</f>
        <v>43833</v>
      </c>
      <c r="AK8" s="252"/>
      <c r="AL8" s="252"/>
      <c r="AM8" s="25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135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3" t="s">
        <v>103</v>
      </c>
      <c r="U12" s="25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238.5</v>
      </c>
      <c r="AV12" s="97">
        <f t="shared" si="0"/>
        <v>266</v>
      </c>
      <c r="AW12" s="97">
        <f t="shared" si="0"/>
        <v>285.5</v>
      </c>
      <c r="AX12" s="97">
        <f t="shared" si="0"/>
        <v>284</v>
      </c>
      <c r="AY12" s="97">
        <f t="shared" si="0"/>
        <v>289</v>
      </c>
      <c r="AZ12" s="97">
        <f t="shared" si="0"/>
        <v>279.5</v>
      </c>
      <c r="BA12" s="97">
        <f t="shared" si="0"/>
        <v>284</v>
      </c>
      <c r="BB12" s="97"/>
      <c r="BC12" s="97"/>
      <c r="BD12" s="97"/>
      <c r="BE12" s="97">
        <f t="shared" ref="BE12:BQ12" si="1">P14</f>
        <v>354.5</v>
      </c>
      <c r="BF12" s="97">
        <f t="shared" si="1"/>
        <v>383.5</v>
      </c>
      <c r="BG12" s="97">
        <f t="shared" si="1"/>
        <v>401</v>
      </c>
      <c r="BH12" s="97">
        <f t="shared" si="1"/>
        <v>382</v>
      </c>
      <c r="BI12" s="97">
        <f t="shared" si="1"/>
        <v>357</v>
      </c>
      <c r="BJ12" s="97">
        <f t="shared" si="1"/>
        <v>317.5</v>
      </c>
      <c r="BK12" s="97">
        <f t="shared" si="1"/>
        <v>290</v>
      </c>
      <c r="BL12" s="97">
        <f t="shared" si="1"/>
        <v>286</v>
      </c>
      <c r="BM12" s="97">
        <f t="shared" si="1"/>
        <v>284</v>
      </c>
      <c r="BN12" s="97">
        <f t="shared" si="1"/>
        <v>290</v>
      </c>
      <c r="BO12" s="97">
        <f t="shared" si="1"/>
        <v>280</v>
      </c>
      <c r="BP12" s="97">
        <f t="shared" si="1"/>
        <v>269</v>
      </c>
      <c r="BQ12" s="97">
        <f t="shared" si="1"/>
        <v>272.5</v>
      </c>
      <c r="BR12" s="97"/>
      <c r="BS12" s="97"/>
      <c r="BT12" s="97"/>
      <c r="BU12" s="97">
        <f t="shared" ref="BU12:CC12" si="2">AG14</f>
        <v>443.5</v>
      </c>
      <c r="BV12" s="97">
        <f t="shared" si="2"/>
        <v>451.5</v>
      </c>
      <c r="BW12" s="97">
        <f t="shared" si="2"/>
        <v>478.5</v>
      </c>
      <c r="BX12" s="97">
        <f t="shared" si="2"/>
        <v>521.5</v>
      </c>
      <c r="BY12" s="97">
        <f t="shared" si="2"/>
        <v>547.5</v>
      </c>
      <c r="BZ12" s="97">
        <f t="shared" si="2"/>
        <v>575.5</v>
      </c>
      <c r="CA12" s="97">
        <f t="shared" si="2"/>
        <v>607</v>
      </c>
      <c r="CB12" s="97">
        <f t="shared" si="2"/>
        <v>600</v>
      </c>
      <c r="CC12" s="97">
        <f t="shared" si="2"/>
        <v>574</v>
      </c>
    </row>
    <row r="13" spans="1:81" ht="16.5" customHeight="1" x14ac:dyDescent="0.2">
      <c r="A13" s="100" t="s">
        <v>104</v>
      </c>
      <c r="B13" s="149">
        <f>'G-1'!F10</f>
        <v>48.5</v>
      </c>
      <c r="C13" s="149">
        <f>'G-1'!F11</f>
        <v>54.5</v>
      </c>
      <c r="D13" s="149">
        <f>'G-1'!F12</f>
        <v>71</v>
      </c>
      <c r="E13" s="149">
        <f>'G-1'!F13</f>
        <v>64.5</v>
      </c>
      <c r="F13" s="149">
        <f>'G-1'!F14</f>
        <v>76</v>
      </c>
      <c r="G13" s="149">
        <f>'G-1'!F15</f>
        <v>74</v>
      </c>
      <c r="H13" s="149">
        <f>'G-1'!F16</f>
        <v>69.5</v>
      </c>
      <c r="I13" s="149">
        <f>'G-1'!F17</f>
        <v>69.5</v>
      </c>
      <c r="J13" s="149">
        <f>'G-1'!F18</f>
        <v>66.5</v>
      </c>
      <c r="K13" s="149">
        <f>'G-1'!F19</f>
        <v>78.5</v>
      </c>
      <c r="L13" s="150"/>
      <c r="M13" s="149">
        <f>'G-1'!F20</f>
        <v>86.5</v>
      </c>
      <c r="N13" s="149">
        <f>'G-1'!F21</f>
        <v>77.5</v>
      </c>
      <c r="O13" s="149">
        <f>'G-1'!F22</f>
        <v>95.5</v>
      </c>
      <c r="P13" s="149">
        <f>'G-1'!M10</f>
        <v>95</v>
      </c>
      <c r="Q13" s="149">
        <f>'G-1'!M11</f>
        <v>115.5</v>
      </c>
      <c r="R13" s="149">
        <f>'G-1'!M12</f>
        <v>95</v>
      </c>
      <c r="S13" s="149">
        <f>'G-1'!M13</f>
        <v>76.5</v>
      </c>
      <c r="T13" s="149">
        <f>'G-1'!M14</f>
        <v>70</v>
      </c>
      <c r="U13" s="149">
        <f>'G-1'!M15</f>
        <v>76</v>
      </c>
      <c r="V13" s="149">
        <f>'G-1'!M16</f>
        <v>67.5</v>
      </c>
      <c r="W13" s="149">
        <f>'G-1'!M17</f>
        <v>72.5</v>
      </c>
      <c r="X13" s="149">
        <f>'G-1'!M18</f>
        <v>68</v>
      </c>
      <c r="Y13" s="149">
        <f>'G-1'!M19</f>
        <v>82</v>
      </c>
      <c r="Z13" s="149">
        <f>'G-1'!M20</f>
        <v>57.5</v>
      </c>
      <c r="AA13" s="149">
        <f>'G-1'!M21</f>
        <v>61.5</v>
      </c>
      <c r="AB13" s="149">
        <f>'G-1'!M22</f>
        <v>71.5</v>
      </c>
      <c r="AC13" s="150"/>
      <c r="AD13" s="149">
        <f>'G-1'!T10</f>
        <v>102.5</v>
      </c>
      <c r="AE13" s="149">
        <f>'G-1'!T11</f>
        <v>117</v>
      </c>
      <c r="AF13" s="149">
        <f>'G-1'!T12</f>
        <v>103.5</v>
      </c>
      <c r="AG13" s="149">
        <f>'G-1'!T13</f>
        <v>120.5</v>
      </c>
      <c r="AH13" s="149">
        <f>'G-1'!T14</f>
        <v>110.5</v>
      </c>
      <c r="AI13" s="149">
        <f>'G-1'!T15</f>
        <v>144</v>
      </c>
      <c r="AJ13" s="149">
        <f>'G-1'!T16</f>
        <v>146.5</v>
      </c>
      <c r="AK13" s="149">
        <f>'G-1'!T17</f>
        <v>146.5</v>
      </c>
      <c r="AL13" s="149">
        <f>'G-1'!T18</f>
        <v>138.5</v>
      </c>
      <c r="AM13" s="149">
        <f>'G-1'!T19</f>
        <v>175.5</v>
      </c>
      <c r="AN13" s="149">
        <f>'G-1'!T20</f>
        <v>139.5</v>
      </c>
      <c r="AO13" s="149">
        <f>'G-1'!T21</f>
        <v>120.5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238.5</v>
      </c>
      <c r="F14" s="149">
        <f t="shared" ref="F14:K14" si="3">C13+D13+E13+F13</f>
        <v>266</v>
      </c>
      <c r="G14" s="149">
        <f t="shared" si="3"/>
        <v>285.5</v>
      </c>
      <c r="H14" s="149">
        <f t="shared" si="3"/>
        <v>284</v>
      </c>
      <c r="I14" s="149">
        <f t="shared" si="3"/>
        <v>289</v>
      </c>
      <c r="J14" s="149">
        <f t="shared" si="3"/>
        <v>279.5</v>
      </c>
      <c r="K14" s="149">
        <f t="shared" si="3"/>
        <v>284</v>
      </c>
      <c r="L14" s="150"/>
      <c r="M14" s="149"/>
      <c r="N14" s="149"/>
      <c r="O14" s="149"/>
      <c r="P14" s="149">
        <f>M13+N13+O13+P13</f>
        <v>354.5</v>
      </c>
      <c r="Q14" s="149">
        <f t="shared" ref="Q14:AB14" si="4">N13+O13+P13+Q13</f>
        <v>383.5</v>
      </c>
      <c r="R14" s="149">
        <f t="shared" si="4"/>
        <v>401</v>
      </c>
      <c r="S14" s="149">
        <f t="shared" si="4"/>
        <v>382</v>
      </c>
      <c r="T14" s="149">
        <f t="shared" si="4"/>
        <v>357</v>
      </c>
      <c r="U14" s="149">
        <f t="shared" si="4"/>
        <v>317.5</v>
      </c>
      <c r="V14" s="149">
        <f t="shared" si="4"/>
        <v>290</v>
      </c>
      <c r="W14" s="149">
        <f t="shared" si="4"/>
        <v>286</v>
      </c>
      <c r="X14" s="149">
        <f t="shared" si="4"/>
        <v>284</v>
      </c>
      <c r="Y14" s="149">
        <f t="shared" si="4"/>
        <v>290</v>
      </c>
      <c r="Z14" s="149">
        <f t="shared" si="4"/>
        <v>280</v>
      </c>
      <c r="AA14" s="149">
        <f t="shared" si="4"/>
        <v>269</v>
      </c>
      <c r="AB14" s="149">
        <f t="shared" si="4"/>
        <v>272.5</v>
      </c>
      <c r="AC14" s="150"/>
      <c r="AD14" s="149"/>
      <c r="AE14" s="149"/>
      <c r="AF14" s="149"/>
      <c r="AG14" s="149">
        <f>AD13+AE13+AF13+AG13</f>
        <v>443.5</v>
      </c>
      <c r="AH14" s="149">
        <f t="shared" ref="AH14:AO14" si="5">AE13+AF13+AG13+AH13</f>
        <v>451.5</v>
      </c>
      <c r="AI14" s="149">
        <f t="shared" si="5"/>
        <v>478.5</v>
      </c>
      <c r="AJ14" s="149">
        <f t="shared" si="5"/>
        <v>521.5</v>
      </c>
      <c r="AK14" s="149">
        <f t="shared" si="5"/>
        <v>547.5</v>
      </c>
      <c r="AL14" s="149">
        <f t="shared" si="5"/>
        <v>575.5</v>
      </c>
      <c r="AM14" s="149">
        <f t="shared" si="5"/>
        <v>607</v>
      </c>
      <c r="AN14" s="149">
        <f t="shared" si="5"/>
        <v>600</v>
      </c>
      <c r="AO14" s="149">
        <f t="shared" si="5"/>
        <v>574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1.4534883720930232E-2</v>
      </c>
      <c r="E15" s="152"/>
      <c r="F15" s="152" t="s">
        <v>108</v>
      </c>
      <c r="G15" s="153">
        <f>DIRECCIONALIDAD!J11/100</f>
        <v>0.98546511627906985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3.007518796992481E-2</v>
      </c>
      <c r="Q15" s="152"/>
      <c r="R15" s="152"/>
      <c r="S15" s="152"/>
      <c r="T15" s="152" t="s">
        <v>108</v>
      </c>
      <c r="U15" s="153">
        <f>DIRECCIONALIDAD!J14/100</f>
        <v>0.96992481203007519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1.5384615384615385E-2</v>
      </c>
      <c r="AG15" s="152"/>
      <c r="AH15" s="152"/>
      <c r="AI15" s="152"/>
      <c r="AJ15" s="152" t="s">
        <v>108</v>
      </c>
      <c r="AK15" s="153">
        <f>DIRECCIONALIDAD!J17/100</f>
        <v>0.98461538461538467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4" t="s">
        <v>152</v>
      </c>
      <c r="B16" s="165">
        <f>MAX(B14:K14)</f>
        <v>289</v>
      </c>
      <c r="C16" s="152" t="s">
        <v>107</v>
      </c>
      <c r="D16" s="166">
        <f>+B16*D15</f>
        <v>4.2005813953488369</v>
      </c>
      <c r="E16" s="152"/>
      <c r="F16" s="152" t="s">
        <v>108</v>
      </c>
      <c r="G16" s="166">
        <f>+B16*G15</f>
        <v>284.79941860465118</v>
      </c>
      <c r="H16" s="152"/>
      <c r="I16" s="152" t="s">
        <v>109</v>
      </c>
      <c r="J16" s="166">
        <f>+B16*J15</f>
        <v>0</v>
      </c>
      <c r="K16" s="154"/>
      <c r="L16" s="148"/>
      <c r="M16" s="165">
        <f>MAX(M14:AB14)</f>
        <v>401</v>
      </c>
      <c r="N16" s="152"/>
      <c r="O16" s="152" t="s">
        <v>107</v>
      </c>
      <c r="P16" s="167">
        <f>+M16*P15</f>
        <v>12.060150375939848</v>
      </c>
      <c r="Q16" s="152"/>
      <c r="R16" s="152"/>
      <c r="S16" s="152"/>
      <c r="T16" s="152" t="s">
        <v>108</v>
      </c>
      <c r="U16" s="167">
        <f>+M16*U15</f>
        <v>388.93984962406017</v>
      </c>
      <c r="V16" s="152"/>
      <c r="W16" s="152"/>
      <c r="X16" s="152"/>
      <c r="Y16" s="152" t="s">
        <v>109</v>
      </c>
      <c r="Z16" s="167">
        <f>+M16*Z15</f>
        <v>0</v>
      </c>
      <c r="AA16" s="152"/>
      <c r="AB16" s="154"/>
      <c r="AC16" s="148"/>
      <c r="AD16" s="165">
        <f>MAX(AD14:AO14)</f>
        <v>607</v>
      </c>
      <c r="AE16" s="152" t="s">
        <v>107</v>
      </c>
      <c r="AF16" s="166">
        <f>+AD16*AF15</f>
        <v>9.338461538461539</v>
      </c>
      <c r="AG16" s="152"/>
      <c r="AH16" s="152"/>
      <c r="AI16" s="152"/>
      <c r="AJ16" s="152" t="s">
        <v>108</v>
      </c>
      <c r="AK16" s="166">
        <f>+AD16*AK15</f>
        <v>597.6615384615385</v>
      </c>
      <c r="AL16" s="152"/>
      <c r="AM16" s="152"/>
      <c r="AN16" s="152" t="s">
        <v>109</v>
      </c>
      <c r="AO16" s="168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0" t="s">
        <v>103</v>
      </c>
      <c r="U17" s="25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95</v>
      </c>
      <c r="C18" s="149">
        <f>'G-2'!F11</f>
        <v>97</v>
      </c>
      <c r="D18" s="149">
        <f>'G-2'!F12</f>
        <v>97.5</v>
      </c>
      <c r="E18" s="149">
        <f>'G-2'!F13</f>
        <v>84.5</v>
      </c>
      <c r="F18" s="149">
        <f>'G-2'!F14</f>
        <v>93</v>
      </c>
      <c r="G18" s="149">
        <f>'G-2'!F15</f>
        <v>85</v>
      </c>
      <c r="H18" s="149">
        <f>'G-2'!F16</f>
        <v>72</v>
      </c>
      <c r="I18" s="149">
        <f>'G-2'!F17</f>
        <v>76.5</v>
      </c>
      <c r="J18" s="149">
        <f>'G-2'!F18</f>
        <v>89.5</v>
      </c>
      <c r="K18" s="149">
        <f>'G-2'!F19</f>
        <v>82.5</v>
      </c>
      <c r="L18" s="150"/>
      <c r="M18" s="149">
        <f>'G-2'!F20</f>
        <v>50</v>
      </c>
      <c r="N18" s="149">
        <f>'G-2'!F21</f>
        <v>56.5</v>
      </c>
      <c r="O18" s="149">
        <f>'G-2'!F22</f>
        <v>76</v>
      </c>
      <c r="P18" s="149">
        <f>'G-2'!M10</f>
        <v>63.5</v>
      </c>
      <c r="Q18" s="149">
        <f>'G-2'!M11</f>
        <v>55.5</v>
      </c>
      <c r="R18" s="149">
        <f>'G-2'!M12</f>
        <v>45.5</v>
      </c>
      <c r="S18" s="149">
        <f>'G-2'!M13</f>
        <v>55.5</v>
      </c>
      <c r="T18" s="149">
        <f>'G-2'!M14</f>
        <v>59.5</v>
      </c>
      <c r="U18" s="149">
        <f>'G-2'!M15</f>
        <v>59.5</v>
      </c>
      <c r="V18" s="149">
        <f>'G-2'!M16</f>
        <v>51.5</v>
      </c>
      <c r="W18" s="149">
        <f>'G-2'!M17</f>
        <v>70.5</v>
      </c>
      <c r="X18" s="149">
        <f>'G-2'!M18</f>
        <v>77</v>
      </c>
      <c r="Y18" s="149">
        <f>'G-2'!M19</f>
        <v>64</v>
      </c>
      <c r="Z18" s="149">
        <f>'G-2'!M20</f>
        <v>59.5</v>
      </c>
      <c r="AA18" s="149">
        <f>'G-2'!M21</f>
        <v>81.5</v>
      </c>
      <c r="AB18" s="149">
        <f>'G-2'!M22</f>
        <v>73.5</v>
      </c>
      <c r="AC18" s="150"/>
      <c r="AD18" s="149">
        <f>'G-2'!T10</f>
        <v>65.5</v>
      </c>
      <c r="AE18" s="149">
        <f>'G-2'!T11</f>
        <v>70.5</v>
      </c>
      <c r="AF18" s="149">
        <f>'G-2'!T12</f>
        <v>52.5</v>
      </c>
      <c r="AG18" s="149">
        <f>'G-2'!T13</f>
        <v>67.5</v>
      </c>
      <c r="AH18" s="149">
        <f>'G-2'!T14</f>
        <v>65</v>
      </c>
      <c r="AI18" s="149">
        <f>'G-2'!T15</f>
        <v>76.5</v>
      </c>
      <c r="AJ18" s="149">
        <f>'G-2'!T16</f>
        <v>72</v>
      </c>
      <c r="AK18" s="149">
        <f>'G-2'!T17</f>
        <v>59.5</v>
      </c>
      <c r="AL18" s="149">
        <f>'G-2'!T18</f>
        <v>61</v>
      </c>
      <c r="AM18" s="149">
        <f>'G-2'!T19</f>
        <v>55.5</v>
      </c>
      <c r="AN18" s="149">
        <f>'G-2'!T20</f>
        <v>69.5</v>
      </c>
      <c r="AO18" s="149">
        <f>'G-2'!T21</f>
        <v>48.5</v>
      </c>
      <c r="AP18" s="101"/>
      <c r="AQ18" s="101"/>
      <c r="AR18" s="101"/>
      <c r="AS18" s="101"/>
      <c r="AT18" s="101"/>
      <c r="AU18" s="101">
        <f t="shared" ref="AU18:BA18" si="6">E19</f>
        <v>374</v>
      </c>
      <c r="AV18" s="101">
        <f t="shared" si="6"/>
        <v>372</v>
      </c>
      <c r="AW18" s="101">
        <f t="shared" si="6"/>
        <v>360</v>
      </c>
      <c r="AX18" s="101">
        <f t="shared" si="6"/>
        <v>334.5</v>
      </c>
      <c r="AY18" s="101">
        <f t="shared" si="6"/>
        <v>326.5</v>
      </c>
      <c r="AZ18" s="101">
        <f t="shared" si="6"/>
        <v>323</v>
      </c>
      <c r="BA18" s="101">
        <f t="shared" si="6"/>
        <v>320.5</v>
      </c>
      <c r="BB18" s="101"/>
      <c r="BC18" s="101"/>
      <c r="BD18" s="101"/>
      <c r="BE18" s="101">
        <f t="shared" ref="BE18:BQ18" si="7">P19</f>
        <v>246</v>
      </c>
      <c r="BF18" s="101">
        <f t="shared" si="7"/>
        <v>251.5</v>
      </c>
      <c r="BG18" s="101">
        <f t="shared" si="7"/>
        <v>240.5</v>
      </c>
      <c r="BH18" s="101">
        <f t="shared" si="7"/>
        <v>220</v>
      </c>
      <c r="BI18" s="101">
        <f t="shared" si="7"/>
        <v>216</v>
      </c>
      <c r="BJ18" s="101">
        <f t="shared" si="7"/>
        <v>220</v>
      </c>
      <c r="BK18" s="101">
        <f t="shared" si="7"/>
        <v>226</v>
      </c>
      <c r="BL18" s="101">
        <f t="shared" si="7"/>
        <v>241</v>
      </c>
      <c r="BM18" s="101">
        <f t="shared" si="7"/>
        <v>258.5</v>
      </c>
      <c r="BN18" s="101">
        <f t="shared" si="7"/>
        <v>263</v>
      </c>
      <c r="BO18" s="101">
        <f t="shared" si="7"/>
        <v>271</v>
      </c>
      <c r="BP18" s="101">
        <f t="shared" si="7"/>
        <v>282</v>
      </c>
      <c r="BQ18" s="101">
        <f t="shared" si="7"/>
        <v>278.5</v>
      </c>
      <c r="BR18" s="101"/>
      <c r="BS18" s="101"/>
      <c r="BT18" s="101"/>
      <c r="BU18" s="101">
        <f t="shared" ref="BU18:CC18" si="8">AG19</f>
        <v>256</v>
      </c>
      <c r="BV18" s="101">
        <f t="shared" si="8"/>
        <v>255.5</v>
      </c>
      <c r="BW18" s="101">
        <f t="shared" si="8"/>
        <v>261.5</v>
      </c>
      <c r="BX18" s="101">
        <f t="shared" si="8"/>
        <v>281</v>
      </c>
      <c r="BY18" s="101">
        <f t="shared" si="8"/>
        <v>273</v>
      </c>
      <c r="BZ18" s="101">
        <f t="shared" si="8"/>
        <v>269</v>
      </c>
      <c r="CA18" s="101">
        <f t="shared" si="8"/>
        <v>248</v>
      </c>
      <c r="CB18" s="101">
        <f t="shared" si="8"/>
        <v>245.5</v>
      </c>
      <c r="CC18" s="101">
        <f t="shared" si="8"/>
        <v>234.5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374</v>
      </c>
      <c r="F19" s="149">
        <f t="shared" ref="F19:K19" si="9">C18+D18+E18+F18</f>
        <v>372</v>
      </c>
      <c r="G19" s="149">
        <f t="shared" si="9"/>
        <v>360</v>
      </c>
      <c r="H19" s="149">
        <f t="shared" si="9"/>
        <v>334.5</v>
      </c>
      <c r="I19" s="149">
        <f t="shared" si="9"/>
        <v>326.5</v>
      </c>
      <c r="J19" s="149">
        <f t="shared" si="9"/>
        <v>323</v>
      </c>
      <c r="K19" s="149">
        <f t="shared" si="9"/>
        <v>320.5</v>
      </c>
      <c r="L19" s="150"/>
      <c r="M19" s="149"/>
      <c r="N19" s="149"/>
      <c r="O19" s="149"/>
      <c r="P19" s="149">
        <f>M18+N18+O18+P18</f>
        <v>246</v>
      </c>
      <c r="Q19" s="149">
        <f t="shared" ref="Q19:AB19" si="10">N18+O18+P18+Q18</f>
        <v>251.5</v>
      </c>
      <c r="R19" s="149">
        <f t="shared" si="10"/>
        <v>240.5</v>
      </c>
      <c r="S19" s="149">
        <f t="shared" si="10"/>
        <v>220</v>
      </c>
      <c r="T19" s="149">
        <f t="shared" si="10"/>
        <v>216</v>
      </c>
      <c r="U19" s="149">
        <f t="shared" si="10"/>
        <v>220</v>
      </c>
      <c r="V19" s="149">
        <f t="shared" si="10"/>
        <v>226</v>
      </c>
      <c r="W19" s="149">
        <f t="shared" si="10"/>
        <v>241</v>
      </c>
      <c r="X19" s="149">
        <f t="shared" si="10"/>
        <v>258.5</v>
      </c>
      <c r="Y19" s="149">
        <f t="shared" si="10"/>
        <v>263</v>
      </c>
      <c r="Z19" s="149">
        <f t="shared" si="10"/>
        <v>271</v>
      </c>
      <c r="AA19" s="149">
        <f t="shared" si="10"/>
        <v>282</v>
      </c>
      <c r="AB19" s="149">
        <f t="shared" si="10"/>
        <v>278.5</v>
      </c>
      <c r="AC19" s="150"/>
      <c r="AD19" s="149"/>
      <c r="AE19" s="149"/>
      <c r="AF19" s="149"/>
      <c r="AG19" s="149">
        <f>AD18+AE18+AF18+AG18</f>
        <v>256</v>
      </c>
      <c r="AH19" s="149">
        <f t="shared" ref="AH19:AO19" si="11">AE18+AF18+AG18+AH18</f>
        <v>255.5</v>
      </c>
      <c r="AI19" s="149">
        <f t="shared" si="11"/>
        <v>261.5</v>
      </c>
      <c r="AJ19" s="149">
        <f t="shared" si="11"/>
        <v>281</v>
      </c>
      <c r="AK19" s="149">
        <f t="shared" si="11"/>
        <v>273</v>
      </c>
      <c r="AL19" s="149">
        <f t="shared" si="11"/>
        <v>269</v>
      </c>
      <c r="AM19" s="149">
        <f t="shared" si="11"/>
        <v>248</v>
      </c>
      <c r="AN19" s="149">
        <f t="shared" si="11"/>
        <v>245.5</v>
      </c>
      <c r="AO19" s="149">
        <f t="shared" si="11"/>
        <v>234.5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0.82042253521126762</v>
      </c>
      <c r="H20" s="152"/>
      <c r="I20" s="152" t="s">
        <v>109</v>
      </c>
      <c r="J20" s="153">
        <f>DIRECCIONALIDAD!J21/100</f>
        <v>0.1795774647887324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0.91724137931034477</v>
      </c>
      <c r="V20" s="152"/>
      <c r="W20" s="152"/>
      <c r="X20" s="152"/>
      <c r="Y20" s="152" t="s">
        <v>109</v>
      </c>
      <c r="Z20" s="153">
        <f>DIRECCIONALIDAD!J24/100</f>
        <v>8.2758620689655171E-2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0.91101694915254239</v>
      </c>
      <c r="AL20" s="152"/>
      <c r="AM20" s="152"/>
      <c r="AN20" s="152" t="s">
        <v>109</v>
      </c>
      <c r="AO20" s="155">
        <f>DIRECCIONALIDAD!J27/100</f>
        <v>8.8983050847457626E-2</v>
      </c>
      <c r="AP20" s="92"/>
      <c r="AQ20" s="92"/>
      <c r="AR20" s="92"/>
      <c r="AS20" s="92"/>
      <c r="AT20" s="92"/>
      <c r="AU20" s="92">
        <f t="shared" ref="AU20:BA20" si="15">E24</f>
        <v>1127</v>
      </c>
      <c r="AV20" s="92">
        <f t="shared" si="15"/>
        <v>1173</v>
      </c>
      <c r="AW20" s="92">
        <f t="shared" si="15"/>
        <v>1197</v>
      </c>
      <c r="AX20" s="92">
        <f t="shared" si="15"/>
        <v>1182.5</v>
      </c>
      <c r="AY20" s="92">
        <f t="shared" si="15"/>
        <v>1195</v>
      </c>
      <c r="AZ20" s="92">
        <f t="shared" si="15"/>
        <v>1250</v>
      </c>
      <c r="BA20" s="92">
        <f t="shared" si="15"/>
        <v>1294</v>
      </c>
      <c r="BB20" s="92"/>
      <c r="BC20" s="92"/>
      <c r="BD20" s="92"/>
      <c r="BE20" s="92">
        <f t="shared" ref="BE20:BQ20" si="16">P24</f>
        <v>1331</v>
      </c>
      <c r="BF20" s="92">
        <f t="shared" si="16"/>
        <v>1350</v>
      </c>
      <c r="BG20" s="92">
        <f t="shared" si="16"/>
        <v>1388</v>
      </c>
      <c r="BH20" s="92">
        <f t="shared" si="16"/>
        <v>1371.5</v>
      </c>
      <c r="BI20" s="92">
        <f t="shared" si="16"/>
        <v>1332.5</v>
      </c>
      <c r="BJ20" s="92">
        <f t="shared" si="16"/>
        <v>1278</v>
      </c>
      <c r="BK20" s="92">
        <f t="shared" si="16"/>
        <v>1197</v>
      </c>
      <c r="BL20" s="92">
        <f t="shared" si="16"/>
        <v>1123.5</v>
      </c>
      <c r="BM20" s="92">
        <f t="shared" si="16"/>
        <v>1084.5</v>
      </c>
      <c r="BN20" s="92">
        <f t="shared" si="16"/>
        <v>1092</v>
      </c>
      <c r="BO20" s="92">
        <f t="shared" si="16"/>
        <v>1128.5</v>
      </c>
      <c r="BP20" s="92">
        <f t="shared" si="16"/>
        <v>1190</v>
      </c>
      <c r="BQ20" s="92">
        <f t="shared" si="16"/>
        <v>1229</v>
      </c>
      <c r="BR20" s="92"/>
      <c r="BS20" s="92"/>
      <c r="BT20" s="92"/>
      <c r="BU20" s="92">
        <f t="shared" ref="BU20:CC20" si="17">AG24</f>
        <v>1290</v>
      </c>
      <c r="BV20" s="92">
        <f t="shared" si="17"/>
        <v>1242</v>
      </c>
      <c r="BW20" s="92">
        <f t="shared" si="17"/>
        <v>1248.5</v>
      </c>
      <c r="BX20" s="92">
        <f t="shared" si="17"/>
        <v>1287</v>
      </c>
      <c r="BY20" s="92">
        <f t="shared" si="17"/>
        <v>1330</v>
      </c>
      <c r="BZ20" s="92">
        <f t="shared" si="17"/>
        <v>1382.5</v>
      </c>
      <c r="CA20" s="92">
        <f t="shared" si="17"/>
        <v>1408.5</v>
      </c>
      <c r="CB20" s="92">
        <f t="shared" si="17"/>
        <v>1395</v>
      </c>
      <c r="CC20" s="92">
        <f t="shared" si="17"/>
        <v>1357.5</v>
      </c>
    </row>
    <row r="21" spans="1:81" ht="16.5" customHeight="1" x14ac:dyDescent="0.2">
      <c r="A21" s="164" t="s">
        <v>152</v>
      </c>
      <c r="B21" s="165">
        <f>MAX(B19:K19)</f>
        <v>374</v>
      </c>
      <c r="C21" s="152" t="s">
        <v>107</v>
      </c>
      <c r="D21" s="166">
        <f>+B21*D20</f>
        <v>0</v>
      </c>
      <c r="E21" s="152"/>
      <c r="F21" s="152" t="s">
        <v>108</v>
      </c>
      <c r="G21" s="166">
        <f>+B21*G20</f>
        <v>306.83802816901408</v>
      </c>
      <c r="H21" s="152"/>
      <c r="I21" s="152" t="s">
        <v>109</v>
      </c>
      <c r="J21" s="166">
        <f>+B21*J20</f>
        <v>67.161971830985919</v>
      </c>
      <c r="K21" s="154"/>
      <c r="L21" s="148"/>
      <c r="M21" s="165">
        <f>MAX(M19:AB19)</f>
        <v>282</v>
      </c>
      <c r="N21" s="152"/>
      <c r="O21" s="152" t="s">
        <v>107</v>
      </c>
      <c r="P21" s="167">
        <f>+M21*P20</f>
        <v>0</v>
      </c>
      <c r="Q21" s="152"/>
      <c r="R21" s="152"/>
      <c r="S21" s="152"/>
      <c r="T21" s="152" t="s">
        <v>108</v>
      </c>
      <c r="U21" s="167">
        <f>+M21*U20</f>
        <v>258.66206896551722</v>
      </c>
      <c r="V21" s="152"/>
      <c r="W21" s="152"/>
      <c r="X21" s="152"/>
      <c r="Y21" s="152" t="s">
        <v>109</v>
      </c>
      <c r="Z21" s="167">
        <f>+M21*Z20</f>
        <v>23.337931034482757</v>
      </c>
      <c r="AA21" s="152"/>
      <c r="AB21" s="154"/>
      <c r="AC21" s="148"/>
      <c r="AD21" s="165">
        <f>MAX(AD19:AO19)</f>
        <v>281</v>
      </c>
      <c r="AE21" s="152" t="s">
        <v>107</v>
      </c>
      <c r="AF21" s="166">
        <f>+AD21*AF20</f>
        <v>0</v>
      </c>
      <c r="AG21" s="152"/>
      <c r="AH21" s="152"/>
      <c r="AI21" s="152"/>
      <c r="AJ21" s="152" t="s">
        <v>108</v>
      </c>
      <c r="AK21" s="166">
        <f>+AD21*AK20</f>
        <v>255.99576271186442</v>
      </c>
      <c r="AL21" s="152"/>
      <c r="AM21" s="152"/>
      <c r="AN21" s="152" t="s">
        <v>109</v>
      </c>
      <c r="AO21" s="168">
        <f>+AD21*AO20</f>
        <v>25.004237288135592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0" t="s">
        <v>103</v>
      </c>
      <c r="U22" s="25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1739.5</v>
      </c>
      <c r="AV22" s="92">
        <f t="shared" si="18"/>
        <v>1811</v>
      </c>
      <c r="AW22" s="92">
        <f t="shared" si="18"/>
        <v>1842.5</v>
      </c>
      <c r="AX22" s="92">
        <f t="shared" si="18"/>
        <v>1801</v>
      </c>
      <c r="AY22" s="92">
        <f t="shared" si="18"/>
        <v>1810.5</v>
      </c>
      <c r="AZ22" s="92">
        <f t="shared" si="18"/>
        <v>1852.5</v>
      </c>
      <c r="BA22" s="92">
        <f t="shared" si="18"/>
        <v>1898.5</v>
      </c>
      <c r="BB22" s="92"/>
      <c r="BC22" s="92"/>
      <c r="BD22" s="92"/>
      <c r="BE22" s="92">
        <f t="shared" ref="BE22:BQ22" si="19">P34</f>
        <v>1931.5</v>
      </c>
      <c r="BF22" s="92">
        <f t="shared" si="19"/>
        <v>1985</v>
      </c>
      <c r="BG22" s="92">
        <f t="shared" si="19"/>
        <v>2029.5</v>
      </c>
      <c r="BH22" s="92">
        <f t="shared" si="19"/>
        <v>1973.5</v>
      </c>
      <c r="BI22" s="92">
        <f t="shared" si="19"/>
        <v>1905.5</v>
      </c>
      <c r="BJ22" s="92">
        <f t="shared" si="19"/>
        <v>1815.5</v>
      </c>
      <c r="BK22" s="92">
        <f t="shared" si="19"/>
        <v>1713</v>
      </c>
      <c r="BL22" s="92">
        <f t="shared" si="19"/>
        <v>1650.5</v>
      </c>
      <c r="BM22" s="92">
        <f t="shared" si="19"/>
        <v>1627</v>
      </c>
      <c r="BN22" s="92">
        <f t="shared" si="19"/>
        <v>1645</v>
      </c>
      <c r="BO22" s="92">
        <f t="shared" si="19"/>
        <v>1679.5</v>
      </c>
      <c r="BP22" s="92">
        <f t="shared" si="19"/>
        <v>1741</v>
      </c>
      <c r="BQ22" s="92">
        <f t="shared" si="19"/>
        <v>1780</v>
      </c>
      <c r="BR22" s="92"/>
      <c r="BS22" s="92"/>
      <c r="BT22" s="92"/>
      <c r="BU22" s="92">
        <f t="shared" ref="BU22:CC22" si="20">AG34</f>
        <v>1989.5</v>
      </c>
      <c r="BV22" s="92">
        <f t="shared" si="20"/>
        <v>1949</v>
      </c>
      <c r="BW22" s="92">
        <f t="shared" si="20"/>
        <v>1988.5</v>
      </c>
      <c r="BX22" s="92">
        <f t="shared" si="20"/>
        <v>2089.5</v>
      </c>
      <c r="BY22" s="92">
        <f t="shared" si="20"/>
        <v>2150.5</v>
      </c>
      <c r="BZ22" s="92">
        <f t="shared" si="20"/>
        <v>2227</v>
      </c>
      <c r="CA22" s="92">
        <f t="shared" si="20"/>
        <v>2263.5</v>
      </c>
      <c r="CB22" s="92">
        <f t="shared" si="20"/>
        <v>2240.5</v>
      </c>
      <c r="CC22" s="92">
        <f t="shared" si="20"/>
        <v>2166</v>
      </c>
    </row>
    <row r="23" spans="1:81" ht="16.5" customHeight="1" x14ac:dyDescent="0.2">
      <c r="A23" s="100" t="s">
        <v>104</v>
      </c>
      <c r="B23" s="149">
        <f>'G-3'!F10</f>
        <v>255</v>
      </c>
      <c r="C23" s="149">
        <f>'G-3'!F11</f>
        <v>280</v>
      </c>
      <c r="D23" s="149">
        <f>'G-3'!F12</f>
        <v>294</v>
      </c>
      <c r="E23" s="149">
        <f>'G-3'!F13</f>
        <v>298</v>
      </c>
      <c r="F23" s="149">
        <f>'G-3'!F14</f>
        <v>301</v>
      </c>
      <c r="G23" s="149">
        <f>'G-3'!F15</f>
        <v>304</v>
      </c>
      <c r="H23" s="149">
        <f>'G-3'!F16</f>
        <v>279.5</v>
      </c>
      <c r="I23" s="149">
        <f>'G-3'!F17</f>
        <v>310.5</v>
      </c>
      <c r="J23" s="149">
        <f>'G-3'!F18</f>
        <v>356</v>
      </c>
      <c r="K23" s="149">
        <f>'G-3'!F19</f>
        <v>348</v>
      </c>
      <c r="L23" s="150"/>
      <c r="M23" s="149">
        <f>'G-3'!F20</f>
        <v>330</v>
      </c>
      <c r="N23" s="149">
        <f>'G-3'!F21</f>
        <v>315.5</v>
      </c>
      <c r="O23" s="149">
        <f>'G-3'!F22</f>
        <v>340</v>
      </c>
      <c r="P23" s="149">
        <f>'G-3'!M10</f>
        <v>345.5</v>
      </c>
      <c r="Q23" s="149">
        <f>'G-3'!M11</f>
        <v>349</v>
      </c>
      <c r="R23" s="149">
        <f>'G-3'!M12</f>
        <v>353.5</v>
      </c>
      <c r="S23" s="149">
        <f>'G-3'!M13</f>
        <v>323.5</v>
      </c>
      <c r="T23" s="149">
        <f>'G-3'!M14</f>
        <v>306.5</v>
      </c>
      <c r="U23" s="149">
        <f>'G-3'!M15</f>
        <v>294.5</v>
      </c>
      <c r="V23" s="149">
        <f>'G-3'!M16</f>
        <v>272.5</v>
      </c>
      <c r="W23" s="149">
        <f>'G-3'!M17</f>
        <v>250</v>
      </c>
      <c r="X23" s="149">
        <f>'G-3'!M18</f>
        <v>267.5</v>
      </c>
      <c r="Y23" s="149">
        <f>'G-3'!M19</f>
        <v>302</v>
      </c>
      <c r="Z23" s="149">
        <f>'G-3'!M20</f>
        <v>309</v>
      </c>
      <c r="AA23" s="149">
        <f>'G-3'!M21</f>
        <v>311.5</v>
      </c>
      <c r="AB23" s="149">
        <f>'G-3'!M22</f>
        <v>306.5</v>
      </c>
      <c r="AC23" s="150"/>
      <c r="AD23" s="149">
        <f>'G-3'!T10</f>
        <v>350</v>
      </c>
      <c r="AE23" s="149">
        <f>'G-3'!T11</f>
        <v>330</v>
      </c>
      <c r="AF23" s="149">
        <f>'G-3'!T12</f>
        <v>313</v>
      </c>
      <c r="AG23" s="149">
        <f>'G-3'!T13</f>
        <v>297</v>
      </c>
      <c r="AH23" s="149">
        <f>'G-3'!T14</f>
        <v>302</v>
      </c>
      <c r="AI23" s="149">
        <f>'G-3'!T15</f>
        <v>336.5</v>
      </c>
      <c r="AJ23" s="149">
        <f>'G-3'!T16</f>
        <v>351.5</v>
      </c>
      <c r="AK23" s="149">
        <f>'G-3'!T17</f>
        <v>340</v>
      </c>
      <c r="AL23" s="149">
        <f>'G-3'!T18</f>
        <v>354.5</v>
      </c>
      <c r="AM23" s="149">
        <f>'G-3'!T19</f>
        <v>362.5</v>
      </c>
      <c r="AN23" s="149">
        <f>'G-3'!T20</f>
        <v>338</v>
      </c>
      <c r="AO23" s="149">
        <f>'G-3'!T21</f>
        <v>302.5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1127</v>
      </c>
      <c r="F24" s="149">
        <f t="shared" ref="F24:K24" si="21">C23+D23+E23+F23</f>
        <v>1173</v>
      </c>
      <c r="G24" s="149">
        <f t="shared" si="21"/>
        <v>1197</v>
      </c>
      <c r="H24" s="149">
        <f t="shared" si="21"/>
        <v>1182.5</v>
      </c>
      <c r="I24" s="149">
        <f t="shared" si="21"/>
        <v>1195</v>
      </c>
      <c r="J24" s="149">
        <f t="shared" si="21"/>
        <v>1250</v>
      </c>
      <c r="K24" s="149">
        <f t="shared" si="21"/>
        <v>1294</v>
      </c>
      <c r="L24" s="150"/>
      <c r="M24" s="149"/>
      <c r="N24" s="149"/>
      <c r="O24" s="149"/>
      <c r="P24" s="149">
        <f>M23+N23+O23+P23</f>
        <v>1331</v>
      </c>
      <c r="Q24" s="149">
        <f t="shared" ref="Q24:AB24" si="22">N23+O23+P23+Q23</f>
        <v>1350</v>
      </c>
      <c r="R24" s="149">
        <f t="shared" si="22"/>
        <v>1388</v>
      </c>
      <c r="S24" s="149">
        <f t="shared" si="22"/>
        <v>1371.5</v>
      </c>
      <c r="T24" s="149">
        <f t="shared" si="22"/>
        <v>1332.5</v>
      </c>
      <c r="U24" s="149">
        <f t="shared" si="22"/>
        <v>1278</v>
      </c>
      <c r="V24" s="149">
        <f t="shared" si="22"/>
        <v>1197</v>
      </c>
      <c r="W24" s="149">
        <f t="shared" si="22"/>
        <v>1123.5</v>
      </c>
      <c r="X24" s="149">
        <f t="shared" si="22"/>
        <v>1084.5</v>
      </c>
      <c r="Y24" s="149">
        <f t="shared" si="22"/>
        <v>1092</v>
      </c>
      <c r="Z24" s="149">
        <f t="shared" si="22"/>
        <v>1128.5</v>
      </c>
      <c r="AA24" s="149">
        <f t="shared" si="22"/>
        <v>1190</v>
      </c>
      <c r="AB24" s="149">
        <f t="shared" si="22"/>
        <v>1229</v>
      </c>
      <c r="AC24" s="150"/>
      <c r="AD24" s="149"/>
      <c r="AE24" s="149"/>
      <c r="AF24" s="149"/>
      <c r="AG24" s="149">
        <f>AD23+AE23+AF23+AG23</f>
        <v>1290</v>
      </c>
      <c r="AH24" s="149">
        <f t="shared" ref="AH24:AO24" si="23">AE23+AF23+AG23+AH23</f>
        <v>1242</v>
      </c>
      <c r="AI24" s="149">
        <f t="shared" si="23"/>
        <v>1248.5</v>
      </c>
      <c r="AJ24" s="149">
        <f t="shared" si="23"/>
        <v>1287</v>
      </c>
      <c r="AK24" s="149">
        <f t="shared" si="23"/>
        <v>1330</v>
      </c>
      <c r="AL24" s="149">
        <f t="shared" si="23"/>
        <v>1382.5</v>
      </c>
      <c r="AM24" s="149">
        <f t="shared" si="23"/>
        <v>1408.5</v>
      </c>
      <c r="AN24" s="149">
        <f t="shared" si="23"/>
        <v>1395</v>
      </c>
      <c r="AO24" s="149">
        <f t="shared" si="23"/>
        <v>1357.5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2.967848309975268E-2</v>
      </c>
      <c r="E25" s="152"/>
      <c r="F25" s="152" t="s">
        <v>108</v>
      </c>
      <c r="G25" s="153">
        <f>DIRECCIONALIDAD!J29/100</f>
        <v>0.92003297609233303</v>
      </c>
      <c r="H25" s="152"/>
      <c r="I25" s="152" t="s">
        <v>109</v>
      </c>
      <c r="J25" s="153">
        <f>DIRECCIONALIDAD!J30/100</f>
        <v>5.0288540807914256E-2</v>
      </c>
      <c r="K25" s="154"/>
      <c r="L25" s="148"/>
      <c r="M25" s="151"/>
      <c r="N25" s="152"/>
      <c r="O25" s="152" t="s">
        <v>107</v>
      </c>
      <c r="P25" s="153">
        <f>DIRECCIONALIDAD!J31/100</f>
        <v>2.8317152103559874E-2</v>
      </c>
      <c r="Q25" s="152"/>
      <c r="R25" s="152"/>
      <c r="S25" s="152"/>
      <c r="T25" s="152" t="s">
        <v>108</v>
      </c>
      <c r="U25" s="153">
        <f>DIRECCIONALIDAD!J32/100</f>
        <v>0.93203883495145634</v>
      </c>
      <c r="V25" s="152"/>
      <c r="W25" s="152"/>
      <c r="X25" s="152"/>
      <c r="Y25" s="152" t="s">
        <v>109</v>
      </c>
      <c r="Z25" s="153">
        <f>DIRECCIONALIDAD!J33/100</f>
        <v>3.964401294498382E-2</v>
      </c>
      <c r="AA25" s="152"/>
      <c r="AB25" s="152"/>
      <c r="AC25" s="148"/>
      <c r="AD25" s="151"/>
      <c r="AE25" s="152" t="s">
        <v>107</v>
      </c>
      <c r="AF25" s="153">
        <f>DIRECCIONALIDAD!J34/100</f>
        <v>2.0265003897116135E-2</v>
      </c>
      <c r="AG25" s="152"/>
      <c r="AH25" s="152"/>
      <c r="AI25" s="152"/>
      <c r="AJ25" s="152" t="s">
        <v>108</v>
      </c>
      <c r="AK25" s="153">
        <f>DIRECCIONALIDAD!J35/100</f>
        <v>0.9493374902572097</v>
      </c>
      <c r="AL25" s="152"/>
      <c r="AM25" s="152"/>
      <c r="AN25" s="152" t="s">
        <v>109</v>
      </c>
      <c r="AO25" s="153">
        <f>DIRECCIONALIDAD!J36/100</f>
        <v>3.0397505845674203E-2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152</v>
      </c>
      <c r="B26" s="165">
        <f>MAX(B24:K24)</f>
        <v>1294</v>
      </c>
      <c r="C26" s="152" t="s">
        <v>107</v>
      </c>
      <c r="D26" s="166">
        <f>+B26*D25</f>
        <v>38.40395713107997</v>
      </c>
      <c r="E26" s="152"/>
      <c r="F26" s="152" t="s">
        <v>108</v>
      </c>
      <c r="G26" s="166">
        <f>+B26*G25</f>
        <v>1190.522671063479</v>
      </c>
      <c r="H26" s="152"/>
      <c r="I26" s="152" t="s">
        <v>109</v>
      </c>
      <c r="J26" s="166">
        <f>+B26*J25</f>
        <v>65.073371805441042</v>
      </c>
      <c r="K26" s="154"/>
      <c r="L26" s="148"/>
      <c r="M26" s="165">
        <f>MAX(M24:AB24)</f>
        <v>1388</v>
      </c>
      <c r="N26" s="152"/>
      <c r="O26" s="152" t="s">
        <v>107</v>
      </c>
      <c r="P26" s="167">
        <f>+M26*P25</f>
        <v>39.304207119741108</v>
      </c>
      <c r="Q26" s="152"/>
      <c r="R26" s="152"/>
      <c r="S26" s="152"/>
      <c r="T26" s="152" t="s">
        <v>108</v>
      </c>
      <c r="U26" s="167">
        <f>+M26*U25</f>
        <v>1293.6699029126214</v>
      </c>
      <c r="V26" s="152"/>
      <c r="W26" s="152"/>
      <c r="X26" s="152"/>
      <c r="Y26" s="152" t="s">
        <v>109</v>
      </c>
      <c r="Z26" s="167">
        <f>+M26*Z25</f>
        <v>55.025889967637539</v>
      </c>
      <c r="AA26" s="152"/>
      <c r="AB26" s="154"/>
      <c r="AC26" s="148"/>
      <c r="AD26" s="165">
        <f>MAX(AD24:AO24)</f>
        <v>1408.5</v>
      </c>
      <c r="AE26" s="152" t="s">
        <v>107</v>
      </c>
      <c r="AF26" s="166">
        <f>+AD26*AF25</f>
        <v>28.543257989088076</v>
      </c>
      <c r="AG26" s="152"/>
      <c r="AH26" s="152"/>
      <c r="AI26" s="152"/>
      <c r="AJ26" s="152" t="s">
        <v>108</v>
      </c>
      <c r="AK26" s="166">
        <f>+AD26*AK25</f>
        <v>1337.1418550272799</v>
      </c>
      <c r="AL26" s="152"/>
      <c r="AM26" s="152"/>
      <c r="AN26" s="152" t="s">
        <v>109</v>
      </c>
      <c r="AO26" s="168">
        <f>+AD26*AO25</f>
        <v>42.814886983632114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0" t="s">
        <v>103</v>
      </c>
      <c r="U27" s="25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4" t="s">
        <v>152</v>
      </c>
      <c r="B31" s="165">
        <f>MAX(B29:K29)</f>
        <v>0</v>
      </c>
      <c r="C31" s="152" t="s">
        <v>107</v>
      </c>
      <c r="D31" s="166">
        <f>+B31*D30</f>
        <v>0</v>
      </c>
      <c r="E31" s="152"/>
      <c r="F31" s="152" t="s">
        <v>108</v>
      </c>
      <c r="G31" s="166">
        <f>+B31*G30</f>
        <v>0</v>
      </c>
      <c r="H31" s="152"/>
      <c r="I31" s="152" t="s">
        <v>109</v>
      </c>
      <c r="J31" s="166">
        <f>+B31*J30</f>
        <v>0</v>
      </c>
      <c r="K31" s="154"/>
      <c r="L31" s="148"/>
      <c r="M31" s="165">
        <f>MAX(M29:AB29)</f>
        <v>0</v>
      </c>
      <c r="N31" s="152"/>
      <c r="O31" s="152" t="s">
        <v>107</v>
      </c>
      <c r="P31" s="167">
        <f>+M31*P30</f>
        <v>0</v>
      </c>
      <c r="Q31" s="152"/>
      <c r="R31" s="152"/>
      <c r="S31" s="152"/>
      <c r="T31" s="152" t="s">
        <v>108</v>
      </c>
      <c r="U31" s="167">
        <f>+M31*U30</f>
        <v>0</v>
      </c>
      <c r="V31" s="152"/>
      <c r="W31" s="152"/>
      <c r="X31" s="152"/>
      <c r="Y31" s="152" t="s">
        <v>109</v>
      </c>
      <c r="Z31" s="167">
        <f>+M31*Z30</f>
        <v>0</v>
      </c>
      <c r="AA31" s="152"/>
      <c r="AB31" s="154"/>
      <c r="AC31" s="148"/>
      <c r="AD31" s="165">
        <f>MAX(AD29:AO29)</f>
        <v>0</v>
      </c>
      <c r="AE31" s="152" t="s">
        <v>107</v>
      </c>
      <c r="AF31" s="166">
        <f>+AD31*AF30</f>
        <v>0</v>
      </c>
      <c r="AG31" s="152"/>
      <c r="AH31" s="152"/>
      <c r="AI31" s="152"/>
      <c r="AJ31" s="152" t="s">
        <v>108</v>
      </c>
      <c r="AK31" s="166">
        <f>+AD31*AK30</f>
        <v>0</v>
      </c>
      <c r="AL31" s="152"/>
      <c r="AM31" s="152"/>
      <c r="AN31" s="152" t="s">
        <v>109</v>
      </c>
      <c r="AO31" s="168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0" t="s">
        <v>103</v>
      </c>
      <c r="U32" s="250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398.5</v>
      </c>
      <c r="C33" s="149">
        <f t="shared" ref="C33:K33" si="24">C13+C18+C23+C28</f>
        <v>431.5</v>
      </c>
      <c r="D33" s="149">
        <f t="shared" si="24"/>
        <v>462.5</v>
      </c>
      <c r="E33" s="149">
        <f t="shared" si="24"/>
        <v>447</v>
      </c>
      <c r="F33" s="149">
        <f t="shared" si="24"/>
        <v>470</v>
      </c>
      <c r="G33" s="149">
        <f t="shared" si="24"/>
        <v>463</v>
      </c>
      <c r="H33" s="149">
        <f t="shared" si="24"/>
        <v>421</v>
      </c>
      <c r="I33" s="149">
        <f t="shared" si="24"/>
        <v>456.5</v>
      </c>
      <c r="J33" s="149">
        <f t="shared" si="24"/>
        <v>512</v>
      </c>
      <c r="K33" s="149">
        <f t="shared" si="24"/>
        <v>509</v>
      </c>
      <c r="L33" s="150"/>
      <c r="M33" s="149">
        <f>M13+M18+M23+M28</f>
        <v>466.5</v>
      </c>
      <c r="N33" s="149">
        <f t="shared" ref="N33:AB33" si="25">N13+N18+N23+N28</f>
        <v>449.5</v>
      </c>
      <c r="O33" s="149">
        <f t="shared" si="25"/>
        <v>511.5</v>
      </c>
      <c r="P33" s="149">
        <f t="shared" si="25"/>
        <v>504</v>
      </c>
      <c r="Q33" s="149">
        <f t="shared" si="25"/>
        <v>520</v>
      </c>
      <c r="R33" s="149">
        <f t="shared" si="25"/>
        <v>494</v>
      </c>
      <c r="S33" s="149">
        <f t="shared" si="25"/>
        <v>455.5</v>
      </c>
      <c r="T33" s="149">
        <f t="shared" si="25"/>
        <v>436</v>
      </c>
      <c r="U33" s="149">
        <f t="shared" si="25"/>
        <v>430</v>
      </c>
      <c r="V33" s="149">
        <f t="shared" si="25"/>
        <v>391.5</v>
      </c>
      <c r="W33" s="149">
        <f t="shared" si="25"/>
        <v>393</v>
      </c>
      <c r="X33" s="149">
        <f t="shared" si="25"/>
        <v>412.5</v>
      </c>
      <c r="Y33" s="149">
        <f t="shared" si="25"/>
        <v>448</v>
      </c>
      <c r="Z33" s="149">
        <f t="shared" si="25"/>
        <v>426</v>
      </c>
      <c r="AA33" s="149">
        <f t="shared" si="25"/>
        <v>454.5</v>
      </c>
      <c r="AB33" s="149">
        <f t="shared" si="25"/>
        <v>451.5</v>
      </c>
      <c r="AC33" s="150"/>
      <c r="AD33" s="149">
        <f>AD13+AD18+AD23+AD28</f>
        <v>518</v>
      </c>
      <c r="AE33" s="149">
        <f t="shared" ref="AE33:AO33" si="26">AE13+AE18+AE23+AE28</f>
        <v>517.5</v>
      </c>
      <c r="AF33" s="149">
        <f t="shared" si="26"/>
        <v>469</v>
      </c>
      <c r="AG33" s="149">
        <f t="shared" si="26"/>
        <v>485</v>
      </c>
      <c r="AH33" s="149">
        <f t="shared" si="26"/>
        <v>477.5</v>
      </c>
      <c r="AI33" s="149">
        <f t="shared" si="26"/>
        <v>557</v>
      </c>
      <c r="AJ33" s="149">
        <f t="shared" si="26"/>
        <v>570</v>
      </c>
      <c r="AK33" s="149">
        <f t="shared" si="26"/>
        <v>546</v>
      </c>
      <c r="AL33" s="149">
        <f t="shared" si="26"/>
        <v>554</v>
      </c>
      <c r="AM33" s="149">
        <f t="shared" si="26"/>
        <v>593.5</v>
      </c>
      <c r="AN33" s="149">
        <f t="shared" si="26"/>
        <v>547</v>
      </c>
      <c r="AO33" s="149">
        <f t="shared" si="26"/>
        <v>471.5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1739.5</v>
      </c>
      <c r="F34" s="149">
        <f t="shared" ref="F34:K34" si="27">C33+D33+E33+F33</f>
        <v>1811</v>
      </c>
      <c r="G34" s="149">
        <f t="shared" si="27"/>
        <v>1842.5</v>
      </c>
      <c r="H34" s="149">
        <f t="shared" si="27"/>
        <v>1801</v>
      </c>
      <c r="I34" s="149">
        <f t="shared" si="27"/>
        <v>1810.5</v>
      </c>
      <c r="J34" s="149">
        <f t="shared" si="27"/>
        <v>1852.5</v>
      </c>
      <c r="K34" s="149">
        <f t="shared" si="27"/>
        <v>1898.5</v>
      </c>
      <c r="L34" s="150"/>
      <c r="M34" s="149"/>
      <c r="N34" s="149"/>
      <c r="O34" s="149"/>
      <c r="P34" s="149">
        <f>M33+N33+O33+P33</f>
        <v>1931.5</v>
      </c>
      <c r="Q34" s="149">
        <f t="shared" ref="Q34:AB34" si="28">N33+O33+P33+Q33</f>
        <v>1985</v>
      </c>
      <c r="R34" s="149">
        <f t="shared" si="28"/>
        <v>2029.5</v>
      </c>
      <c r="S34" s="149">
        <f t="shared" si="28"/>
        <v>1973.5</v>
      </c>
      <c r="T34" s="149">
        <f t="shared" si="28"/>
        <v>1905.5</v>
      </c>
      <c r="U34" s="149">
        <f t="shared" si="28"/>
        <v>1815.5</v>
      </c>
      <c r="V34" s="149">
        <f t="shared" si="28"/>
        <v>1713</v>
      </c>
      <c r="W34" s="149">
        <f t="shared" si="28"/>
        <v>1650.5</v>
      </c>
      <c r="X34" s="149">
        <f t="shared" si="28"/>
        <v>1627</v>
      </c>
      <c r="Y34" s="149">
        <f t="shared" si="28"/>
        <v>1645</v>
      </c>
      <c r="Z34" s="149">
        <f t="shared" si="28"/>
        <v>1679.5</v>
      </c>
      <c r="AA34" s="149">
        <f t="shared" si="28"/>
        <v>1741</v>
      </c>
      <c r="AB34" s="149">
        <f t="shared" si="28"/>
        <v>1780</v>
      </c>
      <c r="AC34" s="150"/>
      <c r="AD34" s="149"/>
      <c r="AE34" s="149"/>
      <c r="AF34" s="149"/>
      <c r="AG34" s="149">
        <f>AD33+AE33+AF33+AG33</f>
        <v>1989.5</v>
      </c>
      <c r="AH34" s="149">
        <f t="shared" ref="AH34:AO34" si="29">AE33+AF33+AG33+AH33</f>
        <v>1949</v>
      </c>
      <c r="AI34" s="149">
        <f t="shared" si="29"/>
        <v>1988.5</v>
      </c>
      <c r="AJ34" s="149">
        <f t="shared" si="29"/>
        <v>2089.5</v>
      </c>
      <c r="AK34" s="149">
        <f t="shared" si="29"/>
        <v>2150.5</v>
      </c>
      <c r="AL34" s="149">
        <f t="shared" si="29"/>
        <v>2227</v>
      </c>
      <c r="AM34" s="149">
        <f t="shared" si="29"/>
        <v>2263.5</v>
      </c>
      <c r="AN34" s="149">
        <f t="shared" si="29"/>
        <v>2240.5</v>
      </c>
      <c r="AO34" s="149">
        <f t="shared" si="29"/>
        <v>2166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1"/>
      <c r="R36" s="251"/>
      <c r="S36" s="251"/>
      <c r="T36" s="251"/>
      <c r="U36" s="25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2014-02-12T21:50:18Z</cp:lastPrinted>
  <dcterms:created xsi:type="dcterms:W3CDTF">1998-04-02T13:38:56Z</dcterms:created>
  <dcterms:modified xsi:type="dcterms:W3CDTF">2020-01-21T21:13:35Z</dcterms:modified>
</cp:coreProperties>
</file>